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dson\Desktop\Diversos\IGEVE\Santo Amaro\Rafael Parisi\"/>
    </mc:Choice>
  </mc:AlternateContent>
  <xr:revisionPtr revIDLastSave="0" documentId="13_ncr:1_{EA212F6D-F690-4ED5-B73E-4F7A883CB827}" xr6:coauthVersionLast="46" xr6:coauthVersionMax="46" xr10:uidLastSave="{00000000-0000-0000-0000-000000000000}"/>
  <bookViews>
    <workbookView xWindow="-108" yWindow="-108" windowWidth="23256" windowHeight="12576" tabRatio="888" xr2:uid="{00000000-000D-0000-FFFF-FFFF00000000}"/>
  </bookViews>
  <sheets>
    <sheet name="VPTA" sheetId="14" r:id="rId1"/>
    <sheet name="Anexo VII" sheetId="19" state="hidden" r:id="rId2"/>
    <sheet name="Plano Orçamentario" sheetId="16" r:id="rId3"/>
    <sheet name="Plano Analitico" sheetId="20" r:id="rId4"/>
    <sheet name="Plan1" sheetId="21" r:id="rId5"/>
    <sheet name="Plan3" sheetId="23" r:id="rId6"/>
    <sheet name="Plano Analitico (2)" sheetId="25" r:id="rId7"/>
  </sheets>
  <definedNames>
    <definedName name="_xlnm.Print_Area" localSheetId="0">VPTA!$A$1:$M$30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6" l="1"/>
  <c r="B25" i="16"/>
  <c r="B24" i="16"/>
  <c r="B23" i="16"/>
  <c r="B22" i="16"/>
  <c r="G17" i="16"/>
  <c r="G27" i="16"/>
  <c r="H31" i="16"/>
  <c r="G25" i="16"/>
  <c r="H25" i="16" s="1"/>
  <c r="C25" i="16"/>
  <c r="G21" i="14" l="1"/>
  <c r="G20" i="14"/>
  <c r="G19" i="14"/>
  <c r="G18" i="14"/>
  <c r="G17" i="14"/>
  <c r="G16" i="14"/>
  <c r="G15" i="14"/>
  <c r="G14" i="14"/>
  <c r="G13" i="14"/>
  <c r="D43" i="20"/>
  <c r="O29" i="20"/>
  <c r="N29" i="20"/>
  <c r="M29" i="20"/>
  <c r="L29" i="20"/>
  <c r="K29" i="20"/>
  <c r="J29" i="20"/>
  <c r="I29" i="20"/>
  <c r="H29" i="20"/>
  <c r="G29" i="20"/>
  <c r="F29" i="20"/>
  <c r="E29" i="20"/>
  <c r="P29" i="20"/>
  <c r="O37" i="20"/>
  <c r="N37" i="20"/>
  <c r="M37" i="20"/>
  <c r="L37" i="20"/>
  <c r="K37" i="20"/>
  <c r="J37" i="20"/>
  <c r="I37" i="20"/>
  <c r="H37" i="20"/>
  <c r="G37" i="20"/>
  <c r="F37" i="20"/>
  <c r="E37" i="20"/>
  <c r="P37" i="20" s="1"/>
  <c r="F21" i="14"/>
  <c r="F20" i="14"/>
  <c r="F19" i="14"/>
  <c r="F18" i="14"/>
  <c r="F17" i="14"/>
  <c r="F16" i="14"/>
  <c r="F15" i="14"/>
  <c r="F14" i="14"/>
  <c r="F13" i="14"/>
  <c r="I3" i="14"/>
  <c r="D35" i="20" l="1"/>
  <c r="I15" i="14" l="1"/>
  <c r="I16" i="14"/>
  <c r="I17" i="14"/>
  <c r="I18" i="14"/>
  <c r="I19" i="14"/>
  <c r="I20" i="14"/>
  <c r="I21" i="14"/>
  <c r="I14" i="14"/>
  <c r="I13" i="14"/>
  <c r="I27" i="14"/>
  <c r="C10" i="14"/>
  <c r="C9" i="14"/>
  <c r="D14" i="25" l="1"/>
  <c r="D14" i="20" l="1"/>
  <c r="M14" i="20" s="1"/>
  <c r="H3" i="14"/>
  <c r="G24" i="16"/>
  <c r="H24" i="16" s="1"/>
  <c r="G23" i="16"/>
  <c r="H23" i="16" s="1"/>
  <c r="C24" i="16"/>
  <c r="C23" i="16"/>
  <c r="J14" i="20" l="1"/>
  <c r="O14" i="20"/>
  <c r="G14" i="20"/>
  <c r="K14" i="20"/>
  <c r="F14" i="20"/>
  <c r="N14" i="20"/>
  <c r="H14" i="20"/>
  <c r="L14" i="20"/>
  <c r="E14" i="20"/>
  <c r="I14" i="20"/>
  <c r="F24" i="16"/>
  <c r="K7" i="23"/>
  <c r="K8" i="23"/>
  <c r="K9" i="23"/>
  <c r="K10" i="23"/>
  <c r="K11" i="23"/>
  <c r="K12" i="23"/>
  <c r="K13" i="23"/>
  <c r="F7" i="23"/>
  <c r="F8" i="23"/>
  <c r="F9" i="23"/>
  <c r="F10" i="23"/>
  <c r="F11" i="23"/>
  <c r="F12" i="23"/>
  <c r="F13" i="23"/>
  <c r="F6" i="23"/>
  <c r="F5" i="23"/>
  <c r="E7" i="23"/>
  <c r="E8" i="23"/>
  <c r="E9" i="23"/>
  <c r="E10" i="23"/>
  <c r="E11" i="23"/>
  <c r="E12" i="23"/>
  <c r="E13" i="23"/>
  <c r="E6" i="23"/>
  <c r="E5" i="23"/>
  <c r="D7" i="23"/>
  <c r="D8" i="23"/>
  <c r="D9" i="23"/>
  <c r="D10" i="23"/>
  <c r="D11" i="23"/>
  <c r="D12" i="23"/>
  <c r="D13" i="23"/>
  <c r="D6" i="23"/>
  <c r="D5" i="23"/>
  <c r="K20" i="14"/>
  <c r="M12" i="23" s="1"/>
  <c r="J20" i="14"/>
  <c r="L12" i="23" s="1"/>
  <c r="E20" i="14"/>
  <c r="K16" i="14"/>
  <c r="M8" i="23" s="1"/>
  <c r="J16" i="14"/>
  <c r="L8" i="23" s="1"/>
  <c r="E16" i="14"/>
  <c r="K19" i="14"/>
  <c r="M11" i="23" s="1"/>
  <c r="J19" i="14"/>
  <c r="L11" i="23" s="1"/>
  <c r="E19" i="14"/>
  <c r="J8" i="14"/>
  <c r="J9" i="14"/>
  <c r="H12" i="23" l="1"/>
  <c r="G12" i="23"/>
  <c r="G8" i="23"/>
  <c r="G11" i="23"/>
  <c r="P14" i="20"/>
  <c r="H11" i="23" l="1"/>
  <c r="H19" i="14"/>
  <c r="J11" i="23" s="1"/>
  <c r="H8" i="23"/>
  <c r="H16" i="14"/>
  <c r="J8" i="23" s="1"/>
  <c r="H20" i="14"/>
  <c r="L20" i="14" s="1"/>
  <c r="I11" i="23"/>
  <c r="N11" i="23" s="1"/>
  <c r="I8" i="23"/>
  <c r="I12" i="23"/>
  <c r="N8" i="23" l="1"/>
  <c r="L16" i="14"/>
  <c r="L19" i="14"/>
  <c r="J12" i="23"/>
  <c r="N12" i="23" s="1"/>
  <c r="O26" i="20"/>
  <c r="N26" i="20"/>
  <c r="M26" i="20"/>
  <c r="L26" i="20"/>
  <c r="K26" i="20"/>
  <c r="J26" i="20"/>
  <c r="I26" i="20"/>
  <c r="H26" i="20"/>
  <c r="G26" i="20"/>
  <c r="F26" i="20"/>
  <c r="E26" i="20"/>
  <c r="D59" i="20"/>
  <c r="K5" i="23" l="1"/>
  <c r="K6" i="23"/>
  <c r="J13" i="14"/>
  <c r="L5" i="23" s="1"/>
  <c r="K13" i="14"/>
  <c r="M5" i="23" s="1"/>
  <c r="J14" i="14"/>
  <c r="L6" i="23" s="1"/>
  <c r="K14" i="14"/>
  <c r="M6" i="23" s="1"/>
  <c r="J15" i="14"/>
  <c r="L7" i="23" s="1"/>
  <c r="K15" i="14"/>
  <c r="M7" i="23" s="1"/>
  <c r="J17" i="14"/>
  <c r="L9" i="23" s="1"/>
  <c r="K17" i="14"/>
  <c r="M9" i="23" s="1"/>
  <c r="J18" i="14"/>
  <c r="L10" i="23" s="1"/>
  <c r="K18" i="14"/>
  <c r="M10" i="23" s="1"/>
  <c r="J21" i="14"/>
  <c r="L13" i="23" s="1"/>
  <c r="K21" i="14"/>
  <c r="M13" i="23" s="1"/>
  <c r="M14" i="23" l="1"/>
  <c r="L14" i="23"/>
  <c r="K14" i="23"/>
  <c r="E14" i="14"/>
  <c r="E15" i="14"/>
  <c r="E17" i="14"/>
  <c r="E18" i="14"/>
  <c r="E21" i="14"/>
  <c r="E13" i="14"/>
  <c r="H27" i="16"/>
  <c r="O35" i="20"/>
  <c r="N35" i="20"/>
  <c r="M35" i="20"/>
  <c r="L35" i="20"/>
  <c r="K35" i="20"/>
  <c r="J35" i="20"/>
  <c r="I35" i="20"/>
  <c r="H35" i="20"/>
  <c r="G35" i="20"/>
  <c r="F35" i="20"/>
  <c r="E35" i="20"/>
  <c r="B11" i="14"/>
  <c r="D13" i="21"/>
  <c r="D24" i="21" s="1"/>
  <c r="D14" i="21"/>
  <c r="D15" i="21"/>
  <c r="D16" i="21"/>
  <c r="D17" i="21"/>
  <c r="D18" i="21"/>
  <c r="D19" i="21"/>
  <c r="D20" i="21"/>
  <c r="D21" i="21"/>
  <c r="D22" i="21"/>
  <c r="C24" i="21"/>
  <c r="G28" i="16"/>
  <c r="H28" i="16" s="1"/>
  <c r="G26" i="16"/>
  <c r="H26" i="16" s="1"/>
  <c r="G22" i="16"/>
  <c r="H22" i="16" s="1"/>
  <c r="F23" i="16"/>
  <c r="H9" i="14"/>
  <c r="E25" i="20"/>
  <c r="E27" i="20"/>
  <c r="E30" i="20"/>
  <c r="E32" i="20"/>
  <c r="E33" i="20"/>
  <c r="E34" i="20"/>
  <c r="P34" i="20" s="1"/>
  <c r="E36" i="20"/>
  <c r="E38" i="20"/>
  <c r="E40" i="20"/>
  <c r="C23" i="14"/>
  <c r="F33" i="20"/>
  <c r="G33" i="20"/>
  <c r="H33" i="20"/>
  <c r="I33" i="20"/>
  <c r="J33" i="20"/>
  <c r="K33" i="20"/>
  <c r="L33" i="20"/>
  <c r="M33" i="20"/>
  <c r="N33" i="20"/>
  <c r="O33" i="20"/>
  <c r="F32" i="20"/>
  <c r="G32" i="20"/>
  <c r="G43" i="20" s="1"/>
  <c r="H32" i="20"/>
  <c r="I32" i="20"/>
  <c r="J32" i="20"/>
  <c r="K32" i="20"/>
  <c r="K43" i="20" s="1"/>
  <c r="L32" i="20"/>
  <c r="M32" i="20"/>
  <c r="M43" i="20" s="1"/>
  <c r="N32" i="20"/>
  <c r="O32" i="20"/>
  <c r="O43" i="20" s="1"/>
  <c r="F27" i="20"/>
  <c r="G27" i="20"/>
  <c r="H27" i="20"/>
  <c r="I27" i="20"/>
  <c r="J27" i="20"/>
  <c r="K27" i="20"/>
  <c r="L27" i="20"/>
  <c r="M27" i="20"/>
  <c r="N27" i="20"/>
  <c r="O27" i="20"/>
  <c r="F25" i="20"/>
  <c r="F30" i="20"/>
  <c r="F34" i="20"/>
  <c r="F36" i="20"/>
  <c r="F38" i="20"/>
  <c r="F40" i="20"/>
  <c r="G25" i="20"/>
  <c r="G30" i="20"/>
  <c r="G34" i="20"/>
  <c r="G36" i="20"/>
  <c r="G38" i="20"/>
  <c r="G40" i="20"/>
  <c r="H25" i="20"/>
  <c r="H30" i="20"/>
  <c r="H34" i="20"/>
  <c r="H36" i="20"/>
  <c r="H38" i="20"/>
  <c r="H40" i="20"/>
  <c r="I25" i="20"/>
  <c r="I30" i="20"/>
  <c r="I34" i="20"/>
  <c r="I36" i="20"/>
  <c r="I38" i="20"/>
  <c r="I40" i="20"/>
  <c r="J25" i="20"/>
  <c r="J30" i="20"/>
  <c r="J34" i="20"/>
  <c r="J36" i="20"/>
  <c r="J38" i="20"/>
  <c r="J40" i="20"/>
  <c r="K25" i="20"/>
  <c r="K30" i="20"/>
  <c r="K34" i="20"/>
  <c r="K36" i="20"/>
  <c r="K38" i="20"/>
  <c r="K40" i="20"/>
  <c r="L25" i="20"/>
  <c r="L30" i="20"/>
  <c r="L34" i="20"/>
  <c r="L36" i="20"/>
  <c r="L38" i="20"/>
  <c r="L40" i="20"/>
  <c r="M25" i="20"/>
  <c r="M30" i="20"/>
  <c r="M34" i="20"/>
  <c r="M36" i="20"/>
  <c r="M38" i="20"/>
  <c r="M40" i="20"/>
  <c r="N25" i="20"/>
  <c r="N30" i="20"/>
  <c r="N34" i="20"/>
  <c r="N36" i="20"/>
  <c r="N38" i="20"/>
  <c r="N40" i="20"/>
  <c r="O25" i="20"/>
  <c r="O30" i="20"/>
  <c r="O34" i="20"/>
  <c r="O36" i="20"/>
  <c r="O38" i="20"/>
  <c r="O40" i="20"/>
  <c r="C22" i="16"/>
  <c r="C26" i="16"/>
  <c r="A18" i="19"/>
  <c r="C18" i="19" s="1"/>
  <c r="AC18" i="19" s="1"/>
  <c r="AE18" i="19" s="1"/>
  <c r="A20" i="19"/>
  <c r="C20" i="19" s="1"/>
  <c r="W20" i="19" s="1"/>
  <c r="Y20" i="19" s="1"/>
  <c r="A19" i="19"/>
  <c r="B19" i="19" s="1"/>
  <c r="A14" i="19"/>
  <c r="A13" i="19"/>
  <c r="B13" i="19" s="1"/>
  <c r="A15" i="19"/>
  <c r="D15" i="19" s="1"/>
  <c r="A16" i="19"/>
  <c r="A17" i="19"/>
  <c r="D17" i="19" s="1"/>
  <c r="E22" i="19"/>
  <c r="D20" i="19"/>
  <c r="P38" i="20"/>
  <c r="I23" i="14"/>
  <c r="N43" i="20" l="1"/>
  <c r="J43" i="20"/>
  <c r="F43" i="20"/>
  <c r="I43" i="20"/>
  <c r="E43" i="20"/>
  <c r="L43" i="20"/>
  <c r="H43" i="20"/>
  <c r="G13" i="23"/>
  <c r="G10" i="23"/>
  <c r="H9" i="23"/>
  <c r="I25" i="14"/>
  <c r="J25" i="14" s="1"/>
  <c r="G6" i="23"/>
  <c r="I6" i="23"/>
  <c r="G5" i="23"/>
  <c r="G9" i="23"/>
  <c r="G7" i="23"/>
  <c r="F22" i="16"/>
  <c r="P33" i="20"/>
  <c r="I6" i="14"/>
  <c r="P35" i="20"/>
  <c r="P30" i="20"/>
  <c r="P36" i="20"/>
  <c r="P27" i="20"/>
  <c r="G21" i="16"/>
  <c r="H21" i="16" s="1"/>
  <c r="P32" i="20"/>
  <c r="H8" i="14"/>
  <c r="H6" i="14" s="1"/>
  <c r="U20" i="19"/>
  <c r="P25" i="20"/>
  <c r="P26" i="20"/>
  <c r="P40" i="20"/>
  <c r="B20" i="19"/>
  <c r="D18" i="19"/>
  <c r="F18" i="19" s="1"/>
  <c r="C19" i="19"/>
  <c r="Z19" i="19" s="1"/>
  <c r="AB19" i="19" s="1"/>
  <c r="U18" i="19"/>
  <c r="B17" i="19"/>
  <c r="B15" i="19"/>
  <c r="Z18" i="19"/>
  <c r="AB18" i="19" s="1"/>
  <c r="AC20" i="19"/>
  <c r="AE20" i="19" s="1"/>
  <c r="F20" i="19"/>
  <c r="Z20" i="19"/>
  <c r="AB20" i="19" s="1"/>
  <c r="C16" i="19"/>
  <c r="B16" i="19"/>
  <c r="D16" i="19"/>
  <c r="D14" i="19"/>
  <c r="C14" i="19"/>
  <c r="B14" i="19"/>
  <c r="J23" i="14"/>
  <c r="K23" i="14"/>
  <c r="E23" i="14"/>
  <c r="W18" i="19"/>
  <c r="Y18" i="19" s="1"/>
  <c r="C15" i="19"/>
  <c r="B18" i="19"/>
  <c r="C17" i="19"/>
  <c r="C13" i="19"/>
  <c r="D19" i="19"/>
  <c r="D13" i="19"/>
  <c r="H17" i="14" l="1"/>
  <c r="J9" i="23" s="1"/>
  <c r="H13" i="23"/>
  <c r="H21" i="14"/>
  <c r="J13" i="23" s="1"/>
  <c r="H10" i="23"/>
  <c r="H18" i="14"/>
  <c r="J10" i="23" s="1"/>
  <c r="H7" i="23"/>
  <c r="H15" i="14"/>
  <c r="J7" i="23" s="1"/>
  <c r="H6" i="23"/>
  <c r="H14" i="14"/>
  <c r="H5" i="23"/>
  <c r="H13" i="14"/>
  <c r="J5" i="23" s="1"/>
  <c r="F23" i="14"/>
  <c r="D19" i="20" s="1"/>
  <c r="G14" i="23"/>
  <c r="D13" i="25"/>
  <c r="D12" i="25" s="1"/>
  <c r="K7" i="14"/>
  <c r="I5" i="23"/>
  <c r="I7" i="23"/>
  <c r="I9" i="23"/>
  <c r="N9" i="23" s="1"/>
  <c r="L17" i="14"/>
  <c r="I13" i="23"/>
  <c r="I10" i="23"/>
  <c r="I21" i="16"/>
  <c r="D13" i="20"/>
  <c r="J6" i="14"/>
  <c r="G18" i="16"/>
  <c r="D20" i="25" s="1"/>
  <c r="P43" i="20"/>
  <c r="W19" i="19"/>
  <c r="Y19" i="19" s="1"/>
  <c r="AC19" i="19"/>
  <c r="AE19" i="19" s="1"/>
  <c r="F19" i="19"/>
  <c r="I19" i="19" s="1"/>
  <c r="U19" i="19"/>
  <c r="G23" i="14"/>
  <c r="D22" i="19"/>
  <c r="U14" i="19"/>
  <c r="Z14" i="19"/>
  <c r="AB14" i="19" s="1"/>
  <c r="W14" i="19"/>
  <c r="Y14" i="19" s="1"/>
  <c r="AC14" i="19"/>
  <c r="AE14" i="19" s="1"/>
  <c r="F14" i="19"/>
  <c r="I18" i="19"/>
  <c r="H18" i="19"/>
  <c r="P18" i="19"/>
  <c r="G18" i="19"/>
  <c r="L18" i="19"/>
  <c r="U13" i="19"/>
  <c r="F13" i="19"/>
  <c r="W13" i="19"/>
  <c r="Y13" i="19" s="1"/>
  <c r="Z13" i="19"/>
  <c r="AB13" i="19" s="1"/>
  <c r="AC13" i="19"/>
  <c r="AE13" i="19" s="1"/>
  <c r="C22" i="19"/>
  <c r="U16" i="19"/>
  <c r="Z16" i="19"/>
  <c r="AB16" i="19" s="1"/>
  <c r="AC16" i="19"/>
  <c r="AE16" i="19" s="1"/>
  <c r="F16" i="19"/>
  <c r="W16" i="19"/>
  <c r="Y16" i="19" s="1"/>
  <c r="U15" i="19"/>
  <c r="W15" i="19"/>
  <c r="Y15" i="19" s="1"/>
  <c r="F15" i="19"/>
  <c r="Z15" i="19"/>
  <c r="AB15" i="19" s="1"/>
  <c r="AC15" i="19"/>
  <c r="AE15" i="19" s="1"/>
  <c r="Z17" i="19"/>
  <c r="AB17" i="19" s="1"/>
  <c r="AC17" i="19"/>
  <c r="AE17" i="19" s="1"/>
  <c r="W17" i="19"/>
  <c r="Y17" i="19" s="1"/>
  <c r="F17" i="19"/>
  <c r="U17" i="19"/>
  <c r="P20" i="19"/>
  <c r="G20" i="19"/>
  <c r="I20" i="19"/>
  <c r="L20" i="19"/>
  <c r="H20" i="19"/>
  <c r="L21" i="14" l="1"/>
  <c r="H14" i="23"/>
  <c r="L15" i="14"/>
  <c r="N7" i="23"/>
  <c r="D18" i="25"/>
  <c r="L18" i="14"/>
  <c r="N10" i="23"/>
  <c r="N5" i="23"/>
  <c r="N13" i="23"/>
  <c r="H23" i="14"/>
  <c r="G20" i="16" s="1"/>
  <c r="J6" i="23"/>
  <c r="N6" i="23" s="1"/>
  <c r="L14" i="14"/>
  <c r="L13" i="14"/>
  <c r="E13" i="20"/>
  <c r="M15" i="20"/>
  <c r="G15" i="20"/>
  <c r="P15" i="20" s="1"/>
  <c r="L13" i="20"/>
  <c r="L12" i="20" s="1"/>
  <c r="I13" i="20"/>
  <c r="I12" i="20" s="1"/>
  <c r="D12" i="20"/>
  <c r="D56" i="20"/>
  <c r="G13" i="20"/>
  <c r="N13" i="20"/>
  <c r="N12" i="20" s="1"/>
  <c r="K13" i="20"/>
  <c r="K12" i="20" s="1"/>
  <c r="J13" i="20"/>
  <c r="J12" i="20" s="1"/>
  <c r="H13" i="20"/>
  <c r="H12" i="20" s="1"/>
  <c r="F13" i="20"/>
  <c r="F12" i="20" s="1"/>
  <c r="M13" i="20"/>
  <c r="M12" i="20" s="1"/>
  <c r="O13" i="20"/>
  <c r="O12" i="20" s="1"/>
  <c r="G19" i="16"/>
  <c r="L19" i="19"/>
  <c r="M19" i="19" s="1"/>
  <c r="N19" i="19" s="1"/>
  <c r="G19" i="19"/>
  <c r="P19" i="19"/>
  <c r="H19" i="19"/>
  <c r="I14" i="23"/>
  <c r="E12" i="20"/>
  <c r="H16" i="19"/>
  <c r="P16" i="19"/>
  <c r="L16" i="19"/>
  <c r="G16" i="19"/>
  <c r="I16" i="19"/>
  <c r="H17" i="16"/>
  <c r="J20" i="19"/>
  <c r="K20" i="19"/>
  <c r="S20" i="19"/>
  <c r="V20" i="19" s="1"/>
  <c r="AF20" i="19" s="1"/>
  <c r="AE22" i="19"/>
  <c r="U22" i="19"/>
  <c r="M18" i="19"/>
  <c r="R18" i="19" s="1"/>
  <c r="M20" i="19"/>
  <c r="N20" i="19" s="1"/>
  <c r="Y22" i="19"/>
  <c r="L19" i="20"/>
  <c r="N19" i="20"/>
  <c r="I19" i="20"/>
  <c r="E19" i="20"/>
  <c r="O19" i="20"/>
  <c r="K19" i="20"/>
  <c r="M19" i="20"/>
  <c r="G19" i="20"/>
  <c r="J19" i="20"/>
  <c r="H19" i="20"/>
  <c r="F19" i="20"/>
  <c r="P14" i="19"/>
  <c r="G14" i="19"/>
  <c r="L14" i="19"/>
  <c r="I14" i="19"/>
  <c r="H14" i="19"/>
  <c r="S19" i="19"/>
  <c r="J19" i="19"/>
  <c r="K19" i="19"/>
  <c r="G15" i="19"/>
  <c r="H15" i="19"/>
  <c r="I15" i="19"/>
  <c r="P15" i="19"/>
  <c r="L15" i="19"/>
  <c r="F22" i="19"/>
  <c r="P13" i="19"/>
  <c r="L13" i="19"/>
  <c r="I13" i="19"/>
  <c r="H13" i="19"/>
  <c r="G13" i="19"/>
  <c r="I17" i="19"/>
  <c r="H17" i="19"/>
  <c r="G17" i="19"/>
  <c r="L17" i="19"/>
  <c r="P17" i="19"/>
  <c r="AB22" i="19"/>
  <c r="H18" i="16"/>
  <c r="D21" i="20"/>
  <c r="J18" i="19"/>
  <c r="K18" i="19"/>
  <c r="G12" i="20" l="1"/>
  <c r="L23" i="14"/>
  <c r="M9" i="14" s="1"/>
  <c r="J14" i="23"/>
  <c r="N14" i="23" s="1"/>
  <c r="D22" i="20"/>
  <c r="H22" i="20" s="1"/>
  <c r="D21" i="25"/>
  <c r="H20" i="16"/>
  <c r="D20" i="20"/>
  <c r="O20" i="20" s="1"/>
  <c r="D19" i="25"/>
  <c r="H19" i="16"/>
  <c r="M6" i="14"/>
  <c r="P13" i="20"/>
  <c r="P12" i="20" s="1"/>
  <c r="G16" i="16"/>
  <c r="G29" i="16" s="1"/>
  <c r="I29" i="16" s="1"/>
  <c r="V19" i="19"/>
  <c r="AF19" i="19" s="1"/>
  <c r="O20" i="19"/>
  <c r="Q20" i="19" s="1"/>
  <c r="O19" i="19"/>
  <c r="Q19" i="19" s="1"/>
  <c r="O18" i="19"/>
  <c r="Q18" i="19" s="1"/>
  <c r="R20" i="19"/>
  <c r="N18" i="19"/>
  <c r="R19" i="19"/>
  <c r="P22" i="19"/>
  <c r="H22" i="19"/>
  <c r="N21" i="20"/>
  <c r="H21" i="20"/>
  <c r="G21" i="20"/>
  <c r="M21" i="20"/>
  <c r="F21" i="20"/>
  <c r="K21" i="20"/>
  <c r="J21" i="20"/>
  <c r="L21" i="20"/>
  <c r="I21" i="20"/>
  <c r="E21" i="20"/>
  <c r="O21" i="20"/>
  <c r="K15" i="19"/>
  <c r="J15" i="19"/>
  <c r="G22" i="19"/>
  <c r="M14" i="19"/>
  <c r="N14" i="19" s="1"/>
  <c r="J16" i="19"/>
  <c r="K16" i="19"/>
  <c r="S16" i="19"/>
  <c r="V16" i="19" s="1"/>
  <c r="AF16" i="19" s="1"/>
  <c r="M17" i="19"/>
  <c r="N17" i="19" s="1"/>
  <c r="J17" i="19"/>
  <c r="K17" i="19"/>
  <c r="S17" i="19"/>
  <c r="V17" i="19" s="1"/>
  <c r="AF17" i="19" s="1"/>
  <c r="K13" i="19"/>
  <c r="J13" i="19"/>
  <c r="I22" i="19"/>
  <c r="L22" i="19"/>
  <c r="M13" i="19"/>
  <c r="O13" i="19" s="1"/>
  <c r="M15" i="19"/>
  <c r="R15" i="19" s="1"/>
  <c r="J14" i="19"/>
  <c r="K14" i="19"/>
  <c r="P19" i="20"/>
  <c r="M16" i="19"/>
  <c r="R16" i="19" s="1"/>
  <c r="M23" i="14" l="1"/>
  <c r="F22" i="20"/>
  <c r="N22" i="20"/>
  <c r="K22" i="20"/>
  <c r="M22" i="20"/>
  <c r="G22" i="20"/>
  <c r="L22" i="20"/>
  <c r="D41" i="20"/>
  <c r="D45" i="20" s="1"/>
  <c r="O22" i="20"/>
  <c r="O41" i="20" s="1"/>
  <c r="O45" i="20" s="1"/>
  <c r="O47" i="20" s="1"/>
  <c r="E22" i="20"/>
  <c r="E20" i="20"/>
  <c r="H16" i="16"/>
  <c r="I16" i="16" s="1"/>
  <c r="I22" i="20"/>
  <c r="J22" i="20"/>
  <c r="H20" i="20"/>
  <c r="H41" i="20" s="1"/>
  <c r="H45" i="20" s="1"/>
  <c r="H47" i="20" s="1"/>
  <c r="L20" i="20"/>
  <c r="J20" i="20"/>
  <c r="F20" i="20"/>
  <c r="F41" i="20" s="1"/>
  <c r="F45" i="20" s="1"/>
  <c r="F47" i="20" s="1"/>
  <c r="M20" i="20"/>
  <c r="N20" i="20"/>
  <c r="N41" i="20" s="1"/>
  <c r="N45" i="20" s="1"/>
  <c r="N47" i="20" s="1"/>
  <c r="I20" i="20"/>
  <c r="I41" i="20" s="1"/>
  <c r="I45" i="20" s="1"/>
  <c r="I47" i="20" s="1"/>
  <c r="G20" i="20"/>
  <c r="G41" i="20" s="1"/>
  <c r="G45" i="20" s="1"/>
  <c r="G47" i="20" s="1"/>
  <c r="K20" i="20"/>
  <c r="R14" i="19"/>
  <c r="O14" i="19"/>
  <c r="Q14" i="19" s="1"/>
  <c r="S18" i="19"/>
  <c r="V18" i="19" s="1"/>
  <c r="AF18" i="19" s="1"/>
  <c r="O15" i="19"/>
  <c r="Q15" i="19" s="1"/>
  <c r="N15" i="19"/>
  <c r="P21" i="20"/>
  <c r="N16" i="19"/>
  <c r="O17" i="19"/>
  <c r="Q17" i="19" s="1"/>
  <c r="M22" i="19"/>
  <c r="AF25" i="19" s="1"/>
  <c r="K22" i="19"/>
  <c r="R17" i="19"/>
  <c r="J22" i="19"/>
  <c r="R13" i="19"/>
  <c r="Q13" i="19"/>
  <c r="O16" i="19"/>
  <c r="Q16" i="19" s="1"/>
  <c r="N13" i="19"/>
  <c r="J41" i="20" l="1"/>
  <c r="J45" i="20" s="1"/>
  <c r="J47" i="20" s="1"/>
  <c r="M41" i="20"/>
  <c r="M45" i="20" s="1"/>
  <c r="M47" i="20" s="1"/>
  <c r="K41" i="20"/>
  <c r="K45" i="20" s="1"/>
  <c r="K47" i="20" s="1"/>
  <c r="L41" i="20"/>
  <c r="L45" i="20" s="1"/>
  <c r="L47" i="20" s="1"/>
  <c r="E41" i="20"/>
  <c r="E45" i="20" s="1"/>
  <c r="E47" i="20" s="1"/>
  <c r="H29" i="16"/>
  <c r="P22" i="20"/>
  <c r="P20" i="20"/>
  <c r="S14" i="19"/>
  <c r="V14" i="19" s="1"/>
  <c r="AF14" i="19" s="1"/>
  <c r="R22" i="19"/>
  <c r="S15" i="19"/>
  <c r="V15" i="19" s="1"/>
  <c r="AF15" i="19" s="1"/>
  <c r="N22" i="19"/>
  <c r="Q22" i="19"/>
  <c r="O22" i="19"/>
  <c r="D47" i="20"/>
  <c r="S13" i="19"/>
  <c r="P41" i="20" l="1"/>
  <c r="P45" i="20"/>
  <c r="P47" i="20" s="1"/>
  <c r="AF24" i="19"/>
  <c r="S22" i="19"/>
  <c r="AF23" i="19" s="1"/>
  <c r="V13" i="19"/>
  <c r="AF13" i="19" s="1"/>
  <c r="AF22" i="19" s="1"/>
</calcChain>
</file>

<file path=xl/sharedStrings.xml><?xml version="1.0" encoding="utf-8"?>
<sst xmlns="http://schemas.openxmlformats.org/spreadsheetml/2006/main" count="290" uniqueCount="186">
  <si>
    <t>VLR CONTRATO ANO</t>
  </si>
  <si>
    <t>VLR CONTRATO MÊS</t>
  </si>
  <si>
    <t>VLR CONTRATO POR ALUNO</t>
  </si>
  <si>
    <r>
      <t>Complemento para Berçário</t>
    </r>
    <r>
      <rPr>
        <b/>
        <sz val="16"/>
        <color theme="1"/>
        <rFont val="Calibri"/>
        <family val="2"/>
      </rPr>
      <t>→</t>
    </r>
  </si>
  <si>
    <t>FUNÇÃO</t>
  </si>
  <si>
    <t>Horas</t>
  </si>
  <si>
    <t>Qtd.</t>
  </si>
  <si>
    <t>Salário Bruto</t>
  </si>
  <si>
    <t>Encargos</t>
  </si>
  <si>
    <t>Provisão</t>
  </si>
  <si>
    <t>VT</t>
  </si>
  <si>
    <t>ODONTO</t>
  </si>
  <si>
    <t>CUSTO TOTAL</t>
  </si>
  <si>
    <t>DIRETOR</t>
  </si>
  <si>
    <t>COORDENADOR PEDAGÓGICO</t>
  </si>
  <si>
    <t>PROFESSOR DE EDUCAÇÃO INFANTIL</t>
  </si>
  <si>
    <t>PROFESSOR DE EDUCAÇÃO VOLANTE</t>
  </si>
  <si>
    <t>AUXILIAR DE BERÇÁRIO</t>
  </si>
  <si>
    <t>VIGIA</t>
  </si>
  <si>
    <t>AUXILIAR DE MANUTENÇÃO</t>
  </si>
  <si>
    <t>AUXILIAR DE DIRETOR</t>
  </si>
  <si>
    <t>COZINHEIRA</t>
  </si>
  <si>
    <t>AUXILIAR DE COZINHA</t>
  </si>
  <si>
    <t>ASSISTENTE ADMINISTRATIVO</t>
  </si>
  <si>
    <t>AUXILIAR DE LIMPEZA</t>
  </si>
  <si>
    <t>SUBTOTAL</t>
  </si>
  <si>
    <t>_____________________________________________</t>
  </si>
  <si>
    <t>Assinatura do Representante Legal da Organização</t>
  </si>
  <si>
    <t>LOTE 1 - Escola Municipal Maternal Nadir Adolfina Pereira</t>
  </si>
  <si>
    <t>Creche - 2 Turmas = 268 Alunos</t>
  </si>
  <si>
    <t>REMUNERAÇÃO DE PESSOAL</t>
  </si>
  <si>
    <t>Função</t>
  </si>
  <si>
    <t>Carga Horária</t>
  </si>
  <si>
    <t>QTDE</t>
  </si>
  <si>
    <t>Salário Base</t>
  </si>
  <si>
    <t>Adic. Insal.</t>
  </si>
  <si>
    <t>Salários</t>
  </si>
  <si>
    <t>Verbas/Multa recisórias+Provisão+Férias/13º Salário c/ Encargos</t>
  </si>
  <si>
    <t>Total p/ categoria</t>
  </si>
  <si>
    <t>SubTotal</t>
  </si>
  <si>
    <t>Vale Refeição</t>
  </si>
  <si>
    <t>Vale Transporte</t>
  </si>
  <si>
    <t>uniforme</t>
  </si>
  <si>
    <t>Total Geral c/ encargos e provisionamentos</t>
  </si>
  <si>
    <t>FGTS</t>
  </si>
  <si>
    <t>INSS</t>
  </si>
  <si>
    <t>13º SALARIO</t>
  </si>
  <si>
    <t>INSS 13º</t>
  </si>
  <si>
    <t>FGTS 13º</t>
  </si>
  <si>
    <t>FÉRIAS</t>
  </si>
  <si>
    <t>1/3 FÉRIAS</t>
  </si>
  <si>
    <t>INSS FÉRIAS</t>
  </si>
  <si>
    <t>FGTS FÉRIAS</t>
  </si>
  <si>
    <t>AVISO PRÉVIO</t>
  </si>
  <si>
    <t>MULTA FGTS</t>
  </si>
  <si>
    <t>PIS</t>
  </si>
  <si>
    <t>C. Basica</t>
  </si>
  <si>
    <t>Valor</t>
  </si>
  <si>
    <t>Qtde</t>
  </si>
  <si>
    <t>Vl Un</t>
  </si>
  <si>
    <t>TOTAL</t>
  </si>
  <si>
    <t>O</t>
  </si>
  <si>
    <t>S</t>
  </si>
  <si>
    <t>E</t>
  </si>
  <si>
    <t>B</t>
  </si>
  <si>
    <t>PLANO ORÇAMENTÁRIO DE CUSTEIO</t>
  </si>
  <si>
    <t>DESCRIÇÃO</t>
  </si>
  <si>
    <t>Implantação</t>
  </si>
  <si>
    <t>Mês Seguinte</t>
  </si>
  <si>
    <t>01. Pessoal e Reflexo</t>
  </si>
  <si>
    <t>01.01</t>
  </si>
  <si>
    <t>- Remuneração de Pessoal</t>
  </si>
  <si>
    <t>01.02</t>
  </si>
  <si>
    <t>- Beneficios</t>
  </si>
  <si>
    <t>01.03</t>
  </si>
  <si>
    <t>- Encargos e Contribuições</t>
  </si>
  <si>
    <t>01.04</t>
  </si>
  <si>
    <t xml:space="preserve">  Provisão</t>
  </si>
  <si>
    <t>02. Materiais Diversos</t>
  </si>
  <si>
    <t>Descritivo</t>
  </si>
  <si>
    <t>QTD</t>
  </si>
  <si>
    <t>Valor Unit.</t>
  </si>
  <si>
    <t>Aluno</t>
  </si>
  <si>
    <t>04. Despesas Indiretas</t>
  </si>
  <si>
    <t>05. Pequenos Reparos/Material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</si>
  <si>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</si>
  <si>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</si>
  <si>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</si>
  <si>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</si>
  <si>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</si>
  <si>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</si>
  <si>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</si>
  <si>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</si>
  <si>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</si>
  <si>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</si>
  <si>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</si>
  <si>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</si>
  <si>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RECEITAS - TOTAL</t>
  </si>
  <si>
    <t>Total de Repasse Contrato de Gestão</t>
  </si>
  <si>
    <t>Repasse Contrato de Gestão (Custeio)</t>
  </si>
  <si>
    <t>PESSOAL</t>
  </si>
  <si>
    <t>1.</t>
  </si>
  <si>
    <t xml:space="preserve">RECURSOS HUMANOS </t>
  </si>
  <si>
    <t>1.1.</t>
  </si>
  <si>
    <t>Administrativo/Assistencial</t>
  </si>
  <si>
    <t>1.2.</t>
  </si>
  <si>
    <t>Encargos e Contribuições</t>
  </si>
  <si>
    <t>1.3.</t>
  </si>
  <si>
    <t>Benefícios</t>
  </si>
  <si>
    <t>1.4.</t>
  </si>
  <si>
    <t>OPERACIONAL</t>
  </si>
  <si>
    <t>2.</t>
  </si>
  <si>
    <t>MATERIAIS DE CONSUMO</t>
  </si>
  <si>
    <t>2.1.</t>
  </si>
  <si>
    <t>Material de Limpeza / Higiene</t>
  </si>
  <si>
    <t>2.2.</t>
  </si>
  <si>
    <t>Material de Escritório</t>
  </si>
  <si>
    <t>2.3.</t>
  </si>
  <si>
    <t>3.</t>
  </si>
  <si>
    <t>SERVIÇOS DE TERCEIROS</t>
  </si>
  <si>
    <t>3.1.</t>
  </si>
  <si>
    <t>Assessoria Contábil / RH</t>
  </si>
  <si>
    <t>4.</t>
  </si>
  <si>
    <t xml:space="preserve">Despesas Indiretas </t>
  </si>
  <si>
    <t>4.1.</t>
  </si>
  <si>
    <t>Concessionárias (Luz, Água, Telefone, Internet...)</t>
  </si>
  <si>
    <t>4.2.</t>
  </si>
  <si>
    <t>4.3.</t>
  </si>
  <si>
    <t>EPI's, Exames Ocupacionais, Uniformes, Laudos PPRA PCMSO</t>
  </si>
  <si>
    <t>4.4.</t>
  </si>
  <si>
    <t>4.5.</t>
  </si>
  <si>
    <t>Gás</t>
  </si>
  <si>
    <t>4.7.</t>
  </si>
  <si>
    <t>Outros Serviços de Terceiros (Fotocópias, Correios, Chaveiro, Revelação de Fotos, Telegramas, Diversos...)</t>
  </si>
  <si>
    <t>5.</t>
  </si>
  <si>
    <t>Pequenos Reparos / Material</t>
  </si>
  <si>
    <t>5.1.</t>
  </si>
  <si>
    <t>Manutenção e aquisição de Materiais</t>
  </si>
  <si>
    <t>TOTAL DE DESPESAS PESSOAL</t>
  </si>
  <si>
    <t>TOTAL DE DESPESAS OPERACIONAIS</t>
  </si>
  <si>
    <t>TOTAL GERAL DAS DESPESAS (OPERACIONAIS + NÃO OPERACIONAIS)</t>
  </si>
  <si>
    <t>TOTAL GERAL DAS RECEITAS - OPERACIONAIS + NÃO OPERACIONAIS</t>
  </si>
  <si>
    <t>NOME DO RESPONSÁVEL PELA OSC:</t>
  </si>
  <si>
    <t>Maria Rosa Esteves</t>
  </si>
  <si>
    <t>ASSINATURA DO RESPONSÁVEL PELA OSC:</t>
  </si>
  <si>
    <t>DATA: 02/09/2019</t>
  </si>
  <si>
    <t>recrutamento@igeve.com.br</t>
  </si>
  <si>
    <t>Codigo da vaga 01/20</t>
  </si>
  <si>
    <t>LOTE 1 - CEI - IGEVE ALVORADA</t>
  </si>
  <si>
    <t>Creche Período Integral = 134 Alunos (TOTAL)</t>
  </si>
  <si>
    <t>Berçários I e II - 57 Crianças</t>
  </si>
  <si>
    <t>Mini Grupo I e II -  77 Crianças</t>
  </si>
  <si>
    <t>Locação do Imovel + IPTU</t>
  </si>
  <si>
    <t>Merenda (Misturas e Hortifruti)</t>
  </si>
  <si>
    <t>SEGURO VIDA</t>
  </si>
  <si>
    <t>Salário</t>
  </si>
  <si>
    <t>Repasse Implantação</t>
  </si>
  <si>
    <t>Quantidade</t>
  </si>
  <si>
    <t>Cargo</t>
  </si>
  <si>
    <t>Carga horária</t>
  </si>
  <si>
    <t>Provisão 21/57%</t>
  </si>
  <si>
    <t>Odonto</t>
  </si>
  <si>
    <t>Custo total</t>
  </si>
  <si>
    <t>Seguro de Vida</t>
  </si>
  <si>
    <t>Locação de Relogio de Ponto</t>
  </si>
  <si>
    <t>LOTE 1 - CEI - IGEVE GUAIANASES RUBI</t>
  </si>
  <si>
    <t>Creche Período Integral = 120 Alunos (TOTAL)</t>
  </si>
  <si>
    <t>Berçários I e II - 59 Crianças</t>
  </si>
  <si>
    <t>PROFESSOR VOLANTE</t>
  </si>
  <si>
    <t>AUXILIAR ADMINISTRATIVO</t>
  </si>
  <si>
    <t>Repasse Locação</t>
  </si>
  <si>
    <t>VLR CONTRATO ANO LOCAÇÃO</t>
  </si>
  <si>
    <t>VLR CONTRATO MÊS LOCAÇÃO</t>
  </si>
  <si>
    <t>Salário Liquído</t>
  </si>
  <si>
    <t>Remuneração Liquída</t>
  </si>
  <si>
    <t>Remuneração Bruto</t>
  </si>
  <si>
    <t>Mini Grupo I e II -  61 Crianças</t>
  </si>
  <si>
    <t>2020/2021</t>
  </si>
  <si>
    <t>CEI - IGEVE RAFAEL PARISI</t>
  </si>
  <si>
    <t>Creche Período Integral = 216 Alunos (TOTAL)</t>
  </si>
  <si>
    <t>Berçários I e II - 36 Crianças</t>
  </si>
  <si>
    <t>Mini Grupo I e II -  180 Crianças</t>
  </si>
  <si>
    <t>4.6.</t>
  </si>
  <si>
    <t>Locação de Equipamentos T.I.</t>
  </si>
  <si>
    <t>3.2.</t>
  </si>
  <si>
    <t>Nutricionista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</si>
</sst>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-* #,##0_-;\-* #,##0_-;_-* &quot;-&quot;??_-;_-@_-"/>
    <numFmt numFmtId="166" formatCode="0.0%"/>
  </numFmts>
  <fonts count="4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i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i/>
      <sz val="16"/>
      <color theme="1"/>
      <name val="Calibri Light"/>
      <family val="2"/>
    </font>
    <font>
      <sz val="20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rgb="FF221F1F"/>
      <name val="Arial"/>
      <family val="2"/>
    </font>
    <font>
      <sz val="8"/>
      <color theme="1"/>
      <name val="Calibri"/>
      <family val="2"/>
    </font>
    <font>
      <b/>
      <sz val="8"/>
      <color rgb="FF221F1F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/>
        <bgColor rgb="FF9999FF"/>
      </patternFill>
    </fill>
    <fill>
      <patternFill patternType="solid">
        <fgColor theme="3" tint="0.79998168889431442"/>
        <bgColor rgb="FFCCFF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F0F1F1"/>
        <bgColor indexed="64"/>
      </patternFill>
    </fill>
  </fills>
  <borders count="7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dotted">
        <color rgb="FF221F1F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/>
      <right style="dotted">
        <color rgb="FF221F1F"/>
      </right>
      <top style="medium">
        <color indexed="64"/>
      </top>
      <bottom style="dotted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rgb="FF221F1F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rgb="FF221F1F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63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0" xfId="0" applyFont="1" applyBorder="1"/>
    <xf numFmtId="0" fontId="7" fillId="0" borderId="12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vertical="center" wrapText="1"/>
    </xf>
    <xf numFmtId="0" fontId="0" fillId="0" borderId="0" xfId="0" applyFill="1"/>
    <xf numFmtId="164" fontId="0" fillId="0" borderId="0" xfId="0" applyNumberFormat="1" applyFont="1" applyBorder="1"/>
    <xf numFmtId="164" fontId="0" fillId="0" borderId="0" xfId="0" applyNumberFormat="1"/>
    <xf numFmtId="0" fontId="0" fillId="0" borderId="0" xfId="0" applyFont="1" applyBorder="1" applyAlignment="1">
      <alignment horizontal="center"/>
    </xf>
    <xf numFmtId="164" fontId="0" fillId="2" borderId="1" xfId="2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64" fontId="0" fillId="0" borderId="1" xfId="2" applyFont="1" applyFill="1" applyBorder="1"/>
    <xf numFmtId="164" fontId="0" fillId="0" borderId="1" xfId="0" applyNumberFormat="1" applyFill="1" applyBorder="1"/>
    <xf numFmtId="164" fontId="7" fillId="0" borderId="1" xfId="2" applyFont="1" applyBorder="1" applyAlignment="1">
      <alignment vertical="center" wrapText="1"/>
    </xf>
    <xf numFmtId="164" fontId="7" fillId="0" borderId="15" xfId="2" applyFont="1" applyBorder="1" applyAlignment="1">
      <alignment vertical="center" wrapText="1"/>
    </xf>
    <xf numFmtId="165" fontId="0" fillId="0" borderId="1" xfId="1" applyNumberFormat="1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/>
    </xf>
    <xf numFmtId="164" fontId="7" fillId="0" borderId="13" xfId="2" applyFont="1" applyBorder="1" applyAlignment="1">
      <alignment vertical="center" wrapText="1"/>
    </xf>
    <xf numFmtId="164" fontId="7" fillId="0" borderId="16" xfId="2" applyFont="1" applyBorder="1" applyAlignment="1">
      <alignment vertical="center" wrapText="1"/>
    </xf>
    <xf numFmtId="0" fontId="13" fillId="0" borderId="0" xfId="0" applyFont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164" fontId="3" fillId="5" borderId="1" xfId="0" applyNumberFormat="1" applyFont="1" applyFill="1" applyBorder="1"/>
    <xf numFmtId="0" fontId="10" fillId="6" borderId="8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164" fontId="6" fillId="7" borderId="10" xfId="2" applyFont="1" applyFill="1" applyBorder="1" applyAlignment="1">
      <alignment vertical="center" wrapText="1"/>
    </xf>
    <xf numFmtId="164" fontId="6" fillId="7" borderId="11" xfId="2" applyFont="1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164" fontId="6" fillId="7" borderId="6" xfId="2" applyFont="1" applyFill="1" applyBorder="1" applyAlignment="1">
      <alignment vertical="center" wrapText="1"/>
    </xf>
    <xf numFmtId="164" fontId="6" fillId="7" borderId="24" xfId="2" applyFont="1" applyFill="1" applyBorder="1" applyAlignment="1">
      <alignment vertical="center" wrapText="1"/>
    </xf>
    <xf numFmtId="164" fontId="6" fillId="7" borderId="17" xfId="2" applyFont="1" applyFill="1" applyBorder="1" applyAlignment="1">
      <alignment vertical="center" wrapText="1"/>
    </xf>
    <xf numFmtId="164" fontId="6" fillId="7" borderId="18" xfId="2" applyFont="1" applyFill="1" applyBorder="1" applyAlignment="1">
      <alignment vertical="center" wrapText="1"/>
    </xf>
    <xf numFmtId="0" fontId="3" fillId="0" borderId="0" xfId="0" applyFont="1" applyBorder="1"/>
    <xf numFmtId="166" fontId="3" fillId="10" borderId="0" xfId="631" applyNumberFormat="1" applyFont="1" applyFill="1"/>
    <xf numFmtId="0" fontId="6" fillId="7" borderId="41" xfId="0" applyFont="1" applyFill="1" applyBorder="1" applyAlignment="1">
      <alignment horizontal="center" vertical="center" wrapText="1"/>
    </xf>
    <xf numFmtId="164" fontId="6" fillId="7" borderId="40" xfId="2" applyFont="1" applyFill="1" applyBorder="1" applyAlignment="1">
      <alignment vertical="center" wrapText="1"/>
    </xf>
    <xf numFmtId="166" fontId="0" fillId="0" borderId="0" xfId="631" applyNumberFormat="1" applyFont="1"/>
    <xf numFmtId="44" fontId="0" fillId="0" borderId="0" xfId="0" applyNumberFormat="1"/>
    <xf numFmtId="44" fontId="0" fillId="0" borderId="0" xfId="0" applyNumberFormat="1" applyFont="1" applyBorder="1"/>
    <xf numFmtId="166" fontId="3" fillId="10" borderId="0" xfId="631" applyNumberFormat="1" applyFont="1" applyFill="1" applyBorder="1"/>
    <xf numFmtId="0" fontId="16" fillId="0" borderId="0" xfId="0" applyFont="1" applyBorder="1"/>
    <xf numFmtId="44" fontId="16" fillId="0" borderId="0" xfId="0" applyNumberFormat="1" applyFont="1" applyBorder="1"/>
    <xf numFmtId="0" fontId="17" fillId="0" borderId="0" xfId="0" applyFont="1" applyBorder="1"/>
    <xf numFmtId="44" fontId="17" fillId="0" borderId="0" xfId="0" applyNumberFormat="1" applyFont="1" applyBorder="1"/>
    <xf numFmtId="164" fontId="3" fillId="0" borderId="0" xfId="2" applyFont="1" applyBorder="1"/>
    <xf numFmtId="0" fontId="7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18" fillId="0" borderId="0" xfId="0" applyFont="1"/>
    <xf numFmtId="0" fontId="12" fillId="11" borderId="29" xfId="0" applyFont="1" applyFill="1" applyBorder="1" applyAlignment="1">
      <alignment horizontal="center"/>
    </xf>
    <xf numFmtId="43" fontId="12" fillId="11" borderId="6" xfId="1" applyFont="1" applyFill="1" applyBorder="1"/>
    <xf numFmtId="43" fontId="12" fillId="11" borderId="6" xfId="0" applyNumberFormat="1" applyFont="1" applyFill="1" applyBorder="1"/>
    <xf numFmtId="43" fontId="18" fillId="0" borderId="0" xfId="1" applyFont="1"/>
    <xf numFmtId="0" fontId="12" fillId="0" borderId="0" xfId="0" applyFont="1"/>
    <xf numFmtId="43" fontId="18" fillId="0" borderId="0" xfId="0" applyNumberFormat="1" applyFont="1"/>
    <xf numFmtId="0" fontId="18" fillId="0" borderId="0" xfId="0" applyFont="1" applyBorder="1" applyAlignment="1">
      <alignment horizontal="right"/>
    </xf>
    <xf numFmtId="0" fontId="20" fillId="4" borderId="44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43" fontId="20" fillId="4" borderId="10" xfId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center"/>
    </xf>
    <xf numFmtId="164" fontId="18" fillId="0" borderId="1" xfId="2" applyFont="1" applyFill="1" applyBorder="1" applyAlignment="1">
      <alignment horizontal="left"/>
    </xf>
    <xf numFmtId="43" fontId="18" fillId="0" borderId="1" xfId="1" applyFont="1" applyFill="1" applyBorder="1" applyAlignment="1">
      <alignment horizontal="left"/>
    </xf>
    <xf numFmtId="43" fontId="18" fillId="0" borderId="13" xfId="0" applyNumberFormat="1" applyFont="1" applyFill="1" applyBorder="1" applyAlignment="1">
      <alignment horizontal="left"/>
    </xf>
    <xf numFmtId="43" fontId="21" fillId="0" borderId="0" xfId="0" applyNumberFormat="1" applyFont="1" applyFill="1"/>
    <xf numFmtId="0" fontId="18" fillId="0" borderId="0" xfId="0" applyFont="1" applyFill="1"/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center"/>
    </xf>
    <xf numFmtId="164" fontId="18" fillId="0" borderId="8" xfId="2" applyFont="1" applyFill="1" applyBorder="1" applyAlignment="1">
      <alignment horizontal="left"/>
    </xf>
    <xf numFmtId="43" fontId="18" fillId="0" borderId="8" xfId="1" applyFont="1" applyFill="1" applyBorder="1" applyAlignment="1">
      <alignment horizontal="left"/>
    </xf>
    <xf numFmtId="0" fontId="21" fillId="0" borderId="27" xfId="0" applyFont="1" applyFill="1" applyBorder="1"/>
    <xf numFmtId="0" fontId="20" fillId="3" borderId="1" xfId="0" applyFont="1" applyFill="1" applyBorder="1" applyAlignment="1">
      <alignment horizontal="left"/>
    </xf>
    <xf numFmtId="0" fontId="20" fillId="3" borderId="3" xfId="0" applyFont="1" applyFill="1" applyBorder="1" applyAlignment="1">
      <alignment horizontal="left"/>
    </xf>
    <xf numFmtId="43" fontId="20" fillId="3" borderId="3" xfId="1" applyFont="1" applyFill="1" applyBorder="1" applyAlignment="1">
      <alignment horizontal="left"/>
    </xf>
    <xf numFmtId="0" fontId="20" fillId="0" borderId="0" xfId="0" applyFont="1"/>
    <xf numFmtId="0" fontId="12" fillId="0" borderId="0" xfId="0" applyFont="1" applyBorder="1"/>
    <xf numFmtId="0" fontId="24" fillId="0" borderId="0" xfId="0" applyFont="1" applyAlignment="1">
      <alignment horizontal="center" vertical="center"/>
    </xf>
    <xf numFmtId="0" fontId="18" fillId="0" borderId="0" xfId="0" applyFont="1" applyBorder="1" applyAlignment="1"/>
    <xf numFmtId="0" fontId="18" fillId="0" borderId="0" xfId="0" applyFont="1" applyBorder="1"/>
    <xf numFmtId="43" fontId="18" fillId="0" borderId="0" xfId="1" applyFont="1" applyBorder="1"/>
    <xf numFmtId="9" fontId="12" fillId="0" borderId="0" xfId="631" applyFont="1" applyBorder="1"/>
    <xf numFmtId="0" fontId="27" fillId="0" borderId="0" xfId="0" applyFont="1" applyBorder="1" applyAlignment="1">
      <alignment horizontal="left"/>
    </xf>
    <xf numFmtId="0" fontId="29" fillId="6" borderId="7" xfId="0" applyFont="1" applyFill="1" applyBorder="1" applyAlignment="1">
      <alignment horizontal="center" vertical="center"/>
    </xf>
    <xf numFmtId="43" fontId="29" fillId="6" borderId="7" xfId="1" applyFont="1" applyFill="1" applyBorder="1" applyAlignment="1">
      <alignment horizontal="center" vertical="center"/>
    </xf>
    <xf numFmtId="43" fontId="29" fillId="6" borderId="0" xfId="1" applyFont="1" applyFill="1" applyBorder="1" applyAlignment="1">
      <alignment horizontal="center" vertical="center"/>
    </xf>
    <xf numFmtId="43" fontId="25" fillId="0" borderId="1" xfId="0" applyNumberFormat="1" applyFont="1" applyBorder="1"/>
    <xf numFmtId="43" fontId="25" fillId="0" borderId="1" xfId="1" applyFont="1" applyBorder="1"/>
    <xf numFmtId="0" fontId="25" fillId="0" borderId="0" xfId="0" applyFont="1" applyBorder="1"/>
    <xf numFmtId="43" fontId="25" fillId="0" borderId="0" xfId="1" applyFont="1" applyBorder="1"/>
    <xf numFmtId="0" fontId="26" fillId="7" borderId="1" xfId="0" applyFont="1" applyFill="1" applyBorder="1" applyAlignment="1">
      <alignment vertical="center" wrapText="1"/>
    </xf>
    <xf numFmtId="0" fontId="30" fillId="8" borderId="1" xfId="0" applyFont="1" applyFill="1" applyBorder="1" applyAlignment="1">
      <alignment vertical="center" wrapText="1"/>
    </xf>
    <xf numFmtId="43" fontId="30" fillId="8" borderId="1" xfId="0" applyNumberFormat="1" applyFont="1" applyFill="1" applyBorder="1" applyAlignment="1">
      <alignment vertical="center" wrapText="1"/>
    </xf>
    <xf numFmtId="43" fontId="25" fillId="9" borderId="1" xfId="0" applyNumberFormat="1" applyFont="1" applyFill="1" applyBorder="1"/>
    <xf numFmtId="43" fontId="26" fillId="7" borderId="1" xfId="1" applyFont="1" applyFill="1" applyBorder="1" applyAlignment="1">
      <alignment vertical="center" wrapText="1"/>
    </xf>
    <xf numFmtId="43" fontId="26" fillId="7" borderId="1" xfId="0" applyNumberFormat="1" applyFont="1" applyFill="1" applyBorder="1" applyAlignment="1">
      <alignment vertical="center" wrapText="1"/>
    </xf>
    <xf numFmtId="164" fontId="32" fillId="0" borderId="47" xfId="2" applyFont="1" applyFill="1" applyBorder="1" applyAlignment="1">
      <alignment vertical="center" wrapText="1"/>
    </xf>
    <xf numFmtId="164" fontId="32" fillId="0" borderId="48" xfId="2" applyFont="1" applyFill="1" applyBorder="1" applyAlignment="1">
      <alignment vertical="center" wrapText="1"/>
    </xf>
    <xf numFmtId="164" fontId="32" fillId="0" borderId="15" xfId="2" applyFont="1" applyFill="1" applyBorder="1" applyAlignment="1">
      <alignment vertical="center" wrapText="1"/>
    </xf>
    <xf numFmtId="164" fontId="32" fillId="0" borderId="16" xfId="2" applyFont="1" applyFill="1" applyBorder="1" applyAlignment="1">
      <alignment vertical="center" wrapText="1"/>
    </xf>
    <xf numFmtId="0" fontId="33" fillId="0" borderId="0" xfId="0" applyFont="1" applyBorder="1"/>
    <xf numFmtId="0" fontId="34" fillId="0" borderId="0" xfId="0" applyFont="1"/>
    <xf numFmtId="0" fontId="35" fillId="0" borderId="0" xfId="0" applyFont="1"/>
    <xf numFmtId="43" fontId="34" fillId="0" borderId="0" xfId="1" applyFont="1"/>
    <xf numFmtId="0" fontId="33" fillId="0" borderId="0" xfId="0" applyFont="1"/>
    <xf numFmtId="0" fontId="18" fillId="0" borderId="0" xfId="0" applyFont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/>
    </xf>
    <xf numFmtId="0" fontId="8" fillId="0" borderId="0" xfId="632"/>
    <xf numFmtId="0" fontId="22" fillId="0" borderId="5" xfId="0" applyFont="1" applyFill="1" applyBorder="1" applyAlignment="1">
      <alignment horizontal="left"/>
    </xf>
    <xf numFmtId="43" fontId="18" fillId="0" borderId="2" xfId="1" applyFont="1" applyFill="1" applyBorder="1" applyAlignment="1">
      <alignment horizontal="left"/>
    </xf>
    <xf numFmtId="43" fontId="18" fillId="0" borderId="9" xfId="0" applyNumberFormat="1" applyFont="1" applyFill="1" applyBorder="1" applyAlignment="1">
      <alignment horizontal="left"/>
    </xf>
    <xf numFmtId="43" fontId="18" fillId="0" borderId="1" xfId="1" applyFont="1" applyFill="1" applyBorder="1" applyAlignment="1">
      <alignment horizontal="center"/>
    </xf>
    <xf numFmtId="0" fontId="37" fillId="14" borderId="54" xfId="0" applyFont="1" applyFill="1" applyBorder="1" applyAlignment="1">
      <alignment horizontal="center" vertical="center" wrapText="1"/>
    </xf>
    <xf numFmtId="4" fontId="37" fillId="14" borderId="54" xfId="0" applyNumberFormat="1" applyFont="1" applyFill="1" applyBorder="1" applyAlignment="1">
      <alignment horizontal="center" vertical="center" wrapText="1"/>
    </xf>
    <xf numFmtId="0" fontId="36" fillId="13" borderId="55" xfId="0" applyFont="1" applyFill="1" applyBorder="1" applyAlignment="1">
      <alignment horizontal="center" vertical="center" textRotation="90" wrapText="1"/>
    </xf>
    <xf numFmtId="0" fontId="36" fillId="13" borderId="56" xfId="0" applyFont="1" applyFill="1" applyBorder="1" applyAlignment="1">
      <alignment horizontal="center" vertical="center" textRotation="90" wrapText="1"/>
    </xf>
    <xf numFmtId="0" fontId="36" fillId="13" borderId="57" xfId="0" applyFont="1" applyFill="1" applyBorder="1" applyAlignment="1">
      <alignment horizontal="center" vertical="center" textRotation="90" wrapText="1"/>
    </xf>
    <xf numFmtId="0" fontId="37" fillId="14" borderId="58" xfId="0" applyFont="1" applyFill="1" applyBorder="1" applyAlignment="1">
      <alignment horizontal="center" vertical="center" wrapText="1"/>
    </xf>
    <xf numFmtId="0" fontId="37" fillId="14" borderId="59" xfId="0" applyFont="1" applyFill="1" applyBorder="1" applyAlignment="1">
      <alignment horizontal="center" vertical="center" wrapText="1"/>
    </xf>
    <xf numFmtId="4" fontId="37" fillId="14" borderId="59" xfId="0" applyNumberFormat="1" applyFont="1" applyFill="1" applyBorder="1" applyAlignment="1">
      <alignment horizontal="center" vertical="center" wrapText="1"/>
    </xf>
    <xf numFmtId="4" fontId="37" fillId="14" borderId="60" xfId="0" applyNumberFormat="1" applyFont="1" applyFill="1" applyBorder="1" applyAlignment="1">
      <alignment horizontal="center" vertical="center" wrapText="1"/>
    </xf>
    <xf numFmtId="4" fontId="39" fillId="14" borderId="61" xfId="0" applyNumberFormat="1" applyFont="1" applyFill="1" applyBorder="1" applyAlignment="1">
      <alignment horizontal="center" vertical="center" wrapText="1"/>
    </xf>
    <xf numFmtId="0" fontId="37" fillId="14" borderId="62" xfId="0" applyFont="1" applyFill="1" applyBorder="1" applyAlignment="1">
      <alignment horizontal="center" vertical="center" wrapText="1"/>
    </xf>
    <xf numFmtId="4" fontId="39" fillId="14" borderId="63" xfId="0" applyNumberFormat="1" applyFont="1" applyFill="1" applyBorder="1" applyAlignment="1">
      <alignment horizontal="center" vertical="center" wrapText="1"/>
    </xf>
    <xf numFmtId="4" fontId="39" fillId="14" borderId="56" xfId="0" applyNumberFormat="1" applyFont="1" applyFill="1" applyBorder="1" applyAlignment="1">
      <alignment horizontal="center" vertical="center" wrapText="1"/>
    </xf>
    <xf numFmtId="4" fontId="39" fillId="14" borderId="65" xfId="0" applyNumberFormat="1" applyFont="1" applyFill="1" applyBorder="1" applyAlignment="1">
      <alignment horizontal="center" vertical="center" wrapText="1"/>
    </xf>
    <xf numFmtId="4" fontId="39" fillId="14" borderId="57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Border="1"/>
    <xf numFmtId="0" fontId="20" fillId="4" borderId="66" xfId="0" applyFont="1" applyFill="1" applyBorder="1" applyAlignment="1">
      <alignment horizontal="center"/>
    </xf>
    <xf numFmtId="0" fontId="20" fillId="4" borderId="67" xfId="0" applyFont="1" applyFill="1" applyBorder="1" applyAlignment="1">
      <alignment horizontal="center"/>
    </xf>
    <xf numFmtId="43" fontId="20" fillId="4" borderId="67" xfId="1" applyFont="1" applyFill="1" applyBorder="1" applyAlignment="1">
      <alignment horizontal="center"/>
    </xf>
    <xf numFmtId="0" fontId="20" fillId="4" borderId="68" xfId="0" applyFont="1" applyFill="1" applyBorder="1" applyAlignment="1">
      <alignment horizontal="center"/>
    </xf>
    <xf numFmtId="0" fontId="20" fillId="4" borderId="69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center"/>
    </xf>
    <xf numFmtId="43" fontId="18" fillId="0" borderId="10" xfId="1" applyFont="1" applyFill="1" applyBorder="1" applyAlignment="1">
      <alignment horizontal="center"/>
    </xf>
    <xf numFmtId="164" fontId="18" fillId="0" borderId="10" xfId="2" applyFont="1" applyFill="1" applyBorder="1" applyAlignment="1">
      <alignment horizontal="left"/>
    </xf>
    <xf numFmtId="43" fontId="18" fillId="0" borderId="10" xfId="1" applyFont="1" applyFill="1" applyBorder="1" applyAlignment="1">
      <alignment horizontal="left"/>
    </xf>
    <xf numFmtId="43" fontId="18" fillId="0" borderId="19" xfId="1" applyFont="1" applyFill="1" applyBorder="1" applyAlignment="1">
      <alignment horizontal="left"/>
    </xf>
    <xf numFmtId="43" fontId="18" fillId="0" borderId="11" xfId="0" applyNumberFormat="1" applyFont="1" applyFill="1" applyBorder="1" applyAlignment="1">
      <alignment horizontal="left"/>
    </xf>
    <xf numFmtId="43" fontId="18" fillId="0" borderId="30" xfId="1" applyFont="1" applyFill="1" applyBorder="1" applyAlignment="1">
      <alignment horizontal="left"/>
    </xf>
    <xf numFmtId="0" fontId="18" fillId="0" borderId="70" xfId="0" applyFont="1" applyFill="1" applyBorder="1" applyAlignment="1">
      <alignment horizontal="left"/>
    </xf>
    <xf numFmtId="43" fontId="34" fillId="0" borderId="0" xfId="0" applyNumberFormat="1" applyFont="1"/>
    <xf numFmtId="0" fontId="12" fillId="11" borderId="29" xfId="0" applyFont="1" applyFill="1" applyBorder="1" applyAlignment="1">
      <alignment horizontal="center" wrapText="1"/>
    </xf>
    <xf numFmtId="0" fontId="12" fillId="11" borderId="29" xfId="0" applyFont="1" applyFill="1" applyBorder="1" applyAlignment="1">
      <alignment horizontal="center" vertical="center"/>
    </xf>
    <xf numFmtId="43" fontId="40" fillId="0" borderId="0" xfId="0" applyNumberFormat="1" applyFont="1"/>
    <xf numFmtId="0" fontId="40" fillId="0" borderId="0" xfId="0" applyFont="1"/>
    <xf numFmtId="43" fontId="41" fillId="12" borderId="0" xfId="0" applyNumberFormat="1" applyFont="1" applyFill="1"/>
    <xf numFmtId="43" fontId="37" fillId="14" borderId="54" xfId="1" applyFont="1" applyFill="1" applyBorder="1" applyAlignment="1">
      <alignment horizontal="center" vertical="center" wrapText="1"/>
    </xf>
    <xf numFmtId="43" fontId="37" fillId="14" borderId="59" xfId="1" applyFont="1" applyFill="1" applyBorder="1" applyAlignment="1">
      <alignment horizontal="center" vertical="center" wrapText="1"/>
    </xf>
    <xf numFmtId="10" fontId="23" fillId="10" borderId="0" xfId="631" applyNumberFormat="1" applyFont="1" applyFill="1"/>
    <xf numFmtId="9" fontId="18" fillId="0" borderId="0" xfId="0" applyNumberFormat="1" applyFont="1"/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43" fontId="26" fillId="7" borderId="2" xfId="1" applyFont="1" applyFill="1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 wrapText="1"/>
    </xf>
    <xf numFmtId="43" fontId="26" fillId="7" borderId="9" xfId="1" applyFont="1" applyFill="1" applyBorder="1" applyAlignment="1">
      <alignment vertical="center" wrapText="1"/>
    </xf>
    <xf numFmtId="43" fontId="18" fillId="0" borderId="8" xfId="1" applyFont="1" applyFill="1" applyBorder="1" applyAlignment="1">
      <alignment horizontal="center"/>
    </xf>
    <xf numFmtId="0" fontId="22" fillId="0" borderId="39" xfId="0" applyFont="1" applyFill="1" applyBorder="1" applyAlignment="1">
      <alignment horizontal="left"/>
    </xf>
    <xf numFmtId="0" fontId="22" fillId="0" borderId="5" xfId="0" applyFont="1" applyFill="1" applyBorder="1" applyAlignment="1">
      <alignment horizontal="left"/>
    </xf>
    <xf numFmtId="0" fontId="12" fillId="11" borderId="2" xfId="0" applyFont="1" applyFill="1" applyBorder="1" applyAlignment="1">
      <alignment horizontal="center"/>
    </xf>
    <xf numFmtId="0" fontId="12" fillId="11" borderId="3" xfId="0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0" fontId="14" fillId="4" borderId="29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7" borderId="51" xfId="0" applyFont="1" applyFill="1" applyBorder="1" applyAlignment="1">
      <alignment horizontal="center" vertical="center" wrapText="1"/>
    </xf>
    <xf numFmtId="0" fontId="6" fillId="7" borderId="52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6" fillId="7" borderId="49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6" fillId="7" borderId="32" xfId="0" applyFont="1" applyFill="1" applyBorder="1" applyAlignment="1">
      <alignment vertical="center" wrapText="1"/>
    </xf>
    <xf numFmtId="0" fontId="6" fillId="7" borderId="26" xfId="0" applyFont="1" applyFill="1" applyBorder="1" applyAlignment="1">
      <alignment vertical="center" wrapText="1"/>
    </xf>
    <xf numFmtId="0" fontId="6" fillId="7" borderId="42" xfId="0" applyFont="1" applyFill="1" applyBorder="1" applyAlignment="1">
      <alignment vertical="center" wrapText="1"/>
    </xf>
    <xf numFmtId="0" fontId="6" fillId="7" borderId="43" xfId="0" applyFont="1" applyFill="1" applyBorder="1" applyAlignment="1">
      <alignment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7" borderId="45" xfId="0" applyFont="1" applyFill="1" applyBorder="1" applyAlignment="1">
      <alignment vertical="center" wrapText="1"/>
    </xf>
    <xf numFmtId="0" fontId="6" fillId="7" borderId="46" xfId="0" applyFont="1" applyFill="1" applyBorder="1" applyAlignment="1">
      <alignment vertical="center" wrapText="1"/>
    </xf>
    <xf numFmtId="0" fontId="6" fillId="7" borderId="53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9" fillId="6" borderId="33" xfId="0" applyFont="1" applyFill="1" applyBorder="1" applyAlignment="1">
      <alignment horizontal="center" vertical="center"/>
    </xf>
    <xf numFmtId="0" fontId="29" fillId="6" borderId="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left" vertical="center" wrapText="1"/>
    </xf>
    <xf numFmtId="0" fontId="26" fillId="7" borderId="0" xfId="0" applyFont="1" applyFill="1" applyBorder="1" applyAlignment="1">
      <alignment horizontal="left" vertical="center" wrapText="1"/>
    </xf>
    <xf numFmtId="0" fontId="26" fillId="7" borderId="2" xfId="0" applyFont="1" applyFill="1" applyBorder="1" applyAlignment="1">
      <alignment horizontal="left" vertical="center" wrapText="1"/>
    </xf>
    <xf numFmtId="0" fontId="26" fillId="7" borderId="4" xfId="0" applyFont="1" applyFill="1" applyBorder="1" applyAlignment="1">
      <alignment horizontal="left" vertical="center" wrapText="1"/>
    </xf>
    <xf numFmtId="43" fontId="26" fillId="7" borderId="2" xfId="1" applyFont="1" applyFill="1" applyBorder="1" applyAlignment="1">
      <alignment horizontal="center" vertical="center" wrapText="1"/>
    </xf>
    <xf numFmtId="43" fontId="26" fillId="7" borderId="3" xfId="1" applyFont="1" applyFill="1" applyBorder="1" applyAlignment="1">
      <alignment horizontal="center" vertical="center" wrapText="1"/>
    </xf>
    <xf numFmtId="43" fontId="26" fillId="7" borderId="4" xfId="1" applyFont="1" applyFill="1" applyBorder="1" applyAlignment="1">
      <alignment horizontal="center" vertical="center" wrapText="1"/>
    </xf>
    <xf numFmtId="0" fontId="29" fillId="6" borderId="34" xfId="0" applyFont="1" applyFill="1" applyBorder="1" applyAlignment="1">
      <alignment horizontal="center" vertical="center"/>
    </xf>
    <xf numFmtId="0" fontId="29" fillId="6" borderId="35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7" borderId="2" xfId="0" applyFont="1" applyFill="1" applyBorder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left" vertical="center" wrapText="1"/>
    </xf>
    <xf numFmtId="0" fontId="28" fillId="0" borderId="36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8" fillId="0" borderId="38" xfId="0" applyFont="1" applyBorder="1" applyAlignment="1">
      <alignment horizontal="left"/>
    </xf>
    <xf numFmtId="0" fontId="28" fillId="0" borderId="39" xfId="0" applyFont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28" fillId="0" borderId="27" xfId="0" applyFont="1" applyBorder="1" applyAlignment="1">
      <alignment horizontal="left"/>
    </xf>
    <xf numFmtId="0" fontId="27" fillId="0" borderId="36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31" fillId="7" borderId="36" xfId="0" applyFont="1" applyFill="1" applyBorder="1" applyAlignment="1">
      <alignment horizontal="left" vertical="center" wrapText="1"/>
    </xf>
    <xf numFmtId="0" fontId="31" fillId="7" borderId="38" xfId="0" applyFont="1" applyFill="1" applyBorder="1" applyAlignment="1">
      <alignment horizontal="left" vertical="center" wrapText="1"/>
    </xf>
    <xf numFmtId="0" fontId="31" fillId="7" borderId="39" xfId="0" applyFont="1" applyFill="1" applyBorder="1" applyAlignment="1">
      <alignment horizontal="left" vertical="center" wrapText="1"/>
    </xf>
    <xf numFmtId="0" fontId="31" fillId="7" borderId="27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38" fillId="14" borderId="41" xfId="0" applyFont="1" applyFill="1" applyBorder="1" applyAlignment="1">
      <alignment horizontal="center" vertical="center" wrapText="1"/>
    </xf>
    <xf numFmtId="0" fontId="38" fillId="14" borderId="64" xfId="0" applyFont="1" applyFill="1" applyBorder="1" applyAlignment="1">
      <alignment horizontal="center" vertical="center" wrapText="1"/>
    </xf>
    <xf numFmtId="0" fontId="38" fillId="14" borderId="56" xfId="0" applyFont="1" applyFill="1" applyBorder="1" applyAlignment="1">
      <alignment horizontal="center" vertical="center" wrapText="1"/>
    </xf>
    <xf numFmtId="0" fontId="26" fillId="7" borderId="7" xfId="0" applyFont="1" applyFill="1" applyBorder="1" applyAlignment="1">
      <alignment horizontal="left" vertical="center" wrapText="1"/>
    </xf>
    <xf numFmtId="0" fontId="26" fillId="7" borderId="8" xfId="0" applyFont="1" applyFill="1" applyBorder="1" applyAlignment="1">
      <alignment horizontal="left" vertical="center" wrapText="1"/>
    </xf>
  </cellXfs>
  <cellStyles count="633">
    <cellStyle name="Hiperlink" xfId="65" builtinId="8" hidden="1"/>
    <cellStyle name="Hiperlink" xfId="69" builtinId="8" hidden="1"/>
    <cellStyle name="Hiperlink" xfId="73" builtinId="8" hidden="1"/>
    <cellStyle name="Hiperlink" xfId="77" builtinId="8" hidden="1"/>
    <cellStyle name="Hiperlink" xfId="81" builtinId="8" hidden="1"/>
    <cellStyle name="Hiperlink" xfId="85" builtinId="8" hidden="1"/>
    <cellStyle name="Hiperlink" xfId="89" builtinId="8" hidden="1"/>
    <cellStyle name="Hiperlink" xfId="93" builtinId="8" hidden="1"/>
    <cellStyle name="Hiperlink" xfId="97" builtinId="8" hidden="1"/>
    <cellStyle name="Hiperlink" xfId="101" builtinId="8" hidden="1"/>
    <cellStyle name="Hiperlink" xfId="105" builtinId="8" hidden="1"/>
    <cellStyle name="Hiperlink" xfId="109" builtinId="8" hidden="1"/>
    <cellStyle name="Hiperlink" xfId="113" builtinId="8" hidden="1"/>
    <cellStyle name="Hiperlink" xfId="117" builtinId="8" hidden="1"/>
    <cellStyle name="Hiperlink" xfId="121" builtinId="8" hidden="1"/>
    <cellStyle name="Hiperlink" xfId="125" builtinId="8" hidden="1"/>
    <cellStyle name="Hiperlink" xfId="129" builtinId="8" hidden="1"/>
    <cellStyle name="Hiperlink" xfId="133" builtinId="8" hidden="1"/>
    <cellStyle name="Hiperlink" xfId="137" builtinId="8" hidden="1"/>
    <cellStyle name="Hiperlink" xfId="141" builtinId="8" hidden="1"/>
    <cellStyle name="Hiperlink" xfId="145" builtinId="8" hidden="1"/>
    <cellStyle name="Hiperlink" xfId="149" builtinId="8" hidden="1"/>
    <cellStyle name="Hiperlink" xfId="153" builtinId="8" hidden="1"/>
    <cellStyle name="Hiperlink" xfId="157" builtinId="8" hidden="1"/>
    <cellStyle name="Hiperlink" xfId="161" builtinId="8" hidden="1"/>
    <cellStyle name="Hiperlink" xfId="165" builtinId="8" hidden="1"/>
    <cellStyle name="Hiperlink" xfId="169" builtinId="8" hidden="1"/>
    <cellStyle name="Hiperlink" xfId="173" builtinId="8" hidden="1"/>
    <cellStyle name="Hiperlink" xfId="177" builtinId="8" hidden="1"/>
    <cellStyle name="Hiperlink" xfId="181" builtinId="8" hidden="1"/>
    <cellStyle name="Hiperlink" xfId="185" builtinId="8" hidden="1"/>
    <cellStyle name="Hiperlink" xfId="189" builtinId="8" hidden="1"/>
    <cellStyle name="Hiperlink" xfId="193" builtinId="8" hidden="1"/>
    <cellStyle name="Hiperlink" xfId="197" builtinId="8" hidden="1"/>
    <cellStyle name="Hiperlink" xfId="201" builtinId="8" hidden="1"/>
    <cellStyle name="Hiperlink" xfId="205" builtinId="8" hidden="1"/>
    <cellStyle name="Hiperlink" xfId="209" builtinId="8" hidden="1"/>
    <cellStyle name="Hiperlink" xfId="213" builtinId="8" hidden="1"/>
    <cellStyle name="Hiperlink" xfId="217" builtinId="8" hidden="1"/>
    <cellStyle name="Hiperlink" xfId="221" builtinId="8" hidden="1"/>
    <cellStyle name="Hiperlink" xfId="225" builtinId="8" hidden="1"/>
    <cellStyle name="Hiperlink" xfId="229" builtinId="8" hidden="1"/>
    <cellStyle name="Hiperlink" xfId="233" builtinId="8" hidden="1"/>
    <cellStyle name="Hiperlink" xfId="237" builtinId="8" hidden="1"/>
    <cellStyle name="Hiperlink" xfId="241" builtinId="8" hidden="1"/>
    <cellStyle name="Hiperlink" xfId="245" builtinId="8" hidden="1"/>
    <cellStyle name="Hiperlink" xfId="249" builtinId="8" hidden="1"/>
    <cellStyle name="Hiperlink" xfId="253" builtinId="8" hidden="1"/>
    <cellStyle name="Hiperlink" xfId="257" builtinId="8" hidden="1"/>
    <cellStyle name="Hiperlink" xfId="261" builtinId="8" hidden="1"/>
    <cellStyle name="Hiperlink" xfId="265" builtinId="8" hidden="1"/>
    <cellStyle name="Hiperlink" xfId="269" builtinId="8" hidden="1"/>
    <cellStyle name="Hiperlink" xfId="273" builtinId="8" hidden="1"/>
    <cellStyle name="Hiperlink" xfId="277" builtinId="8" hidden="1"/>
    <cellStyle name="Hiperlink" xfId="281" builtinId="8" hidden="1"/>
    <cellStyle name="Hiperlink" xfId="285" builtinId="8" hidden="1"/>
    <cellStyle name="Hiperlink" xfId="289" builtinId="8" hidden="1"/>
    <cellStyle name="Hiperlink" xfId="293" builtinId="8" hidden="1"/>
    <cellStyle name="Hiperlink" xfId="297" builtinId="8" hidden="1"/>
    <cellStyle name="Hiperlink" xfId="301" builtinId="8" hidden="1"/>
    <cellStyle name="Hiperlink" xfId="305" builtinId="8" hidden="1"/>
    <cellStyle name="Hiperlink" xfId="309" builtinId="8" hidden="1"/>
    <cellStyle name="Hiperlink" xfId="313" builtinId="8" hidden="1"/>
    <cellStyle name="Hiperlink" xfId="317" builtinId="8" hidden="1"/>
    <cellStyle name="Hiperlink" xfId="321" builtinId="8" hidden="1"/>
    <cellStyle name="Hiperlink" xfId="325" builtinId="8" hidden="1"/>
    <cellStyle name="Hiperlink" xfId="329" builtinId="8" hidden="1"/>
    <cellStyle name="Hiperlink" xfId="333" builtinId="8" hidden="1"/>
    <cellStyle name="Hiperlink" xfId="337" builtinId="8" hidden="1"/>
    <cellStyle name="Hiperlink" xfId="341" builtinId="8" hidden="1"/>
    <cellStyle name="Hiperlink" xfId="345" builtinId="8" hidden="1"/>
    <cellStyle name="Hiperlink" xfId="349" builtinId="8" hidden="1"/>
    <cellStyle name="Hiperlink" xfId="353" builtinId="8" hidden="1"/>
    <cellStyle name="Hiperlink" xfId="357" builtinId="8" hidden="1"/>
    <cellStyle name="Hiperlink" xfId="361" builtinId="8" hidden="1"/>
    <cellStyle name="Hiperlink" xfId="365" builtinId="8" hidden="1"/>
    <cellStyle name="Hiperlink" xfId="369" builtinId="8" hidden="1"/>
    <cellStyle name="Hiperlink" xfId="373" builtinId="8" hidden="1"/>
    <cellStyle name="Hiperlink" xfId="377" builtinId="8" hidden="1"/>
    <cellStyle name="Hiperlink" xfId="381" builtinId="8" hidden="1"/>
    <cellStyle name="Hiperlink" xfId="385" builtinId="8" hidden="1"/>
    <cellStyle name="Hiperlink" xfId="389" builtinId="8" hidden="1"/>
    <cellStyle name="Hiperlink" xfId="393" builtinId="8" hidden="1"/>
    <cellStyle name="Hiperlink" xfId="397" builtinId="8" hidden="1"/>
    <cellStyle name="Hiperlink" xfId="401" builtinId="8" hidden="1"/>
    <cellStyle name="Hiperlink" xfId="405" builtinId="8" hidden="1"/>
    <cellStyle name="Hiperlink" xfId="409" builtinId="8" hidden="1"/>
    <cellStyle name="Hiperlink" xfId="413" builtinId="8" hidden="1"/>
    <cellStyle name="Hiperlink" xfId="417" builtinId="8" hidden="1"/>
    <cellStyle name="Hiperlink" xfId="421" builtinId="8" hidden="1"/>
    <cellStyle name="Hiperlink" xfId="425" builtinId="8" hidden="1"/>
    <cellStyle name="Hiperlink" xfId="429" builtinId="8" hidden="1"/>
    <cellStyle name="Hiperlink" xfId="433" builtinId="8" hidden="1"/>
    <cellStyle name="Hiperlink" xfId="437" builtinId="8" hidden="1"/>
    <cellStyle name="Hiperlink" xfId="441" builtinId="8" hidden="1"/>
    <cellStyle name="Hiperlink" xfId="445" builtinId="8" hidden="1"/>
    <cellStyle name="Hiperlink" xfId="449" builtinId="8" hidden="1"/>
    <cellStyle name="Hiperlink" xfId="453" builtinId="8" hidden="1"/>
    <cellStyle name="Hiperlink" xfId="457" builtinId="8" hidden="1"/>
    <cellStyle name="Hiperlink" xfId="461" builtinId="8" hidden="1"/>
    <cellStyle name="Hiperlink" xfId="465" builtinId="8" hidden="1"/>
    <cellStyle name="Hiperlink" xfId="469" builtinId="8" hidden="1"/>
    <cellStyle name="Hiperlink" xfId="473" builtinId="8" hidden="1"/>
    <cellStyle name="Hiperlink" xfId="477" builtinId="8" hidden="1"/>
    <cellStyle name="Hiperlink" xfId="481" builtinId="8" hidden="1"/>
    <cellStyle name="Hiperlink" xfId="485" builtinId="8" hidden="1"/>
    <cellStyle name="Hiperlink" xfId="489" builtinId="8" hidden="1"/>
    <cellStyle name="Hiperlink" xfId="493" builtinId="8" hidden="1"/>
    <cellStyle name="Hiperlink" xfId="497" builtinId="8" hidden="1"/>
    <cellStyle name="Hiperlink" xfId="501" builtinId="8" hidden="1"/>
    <cellStyle name="Hiperlink" xfId="505" builtinId="8" hidden="1"/>
    <cellStyle name="Hiperlink" xfId="509" builtinId="8" hidden="1"/>
    <cellStyle name="Hiperlink" xfId="513" builtinId="8" hidden="1"/>
    <cellStyle name="Hiperlink" xfId="517" builtinId="8" hidden="1"/>
    <cellStyle name="Hiperlink" xfId="521" builtinId="8" hidden="1"/>
    <cellStyle name="Hiperlink" xfId="525" builtinId="8" hidden="1"/>
    <cellStyle name="Hiperlink" xfId="529" builtinId="8" hidden="1"/>
    <cellStyle name="Hiperlink" xfId="533" builtinId="8" hidden="1"/>
    <cellStyle name="Hiperlink" xfId="537" builtinId="8" hidden="1"/>
    <cellStyle name="Hiperlink" xfId="541" builtinId="8" hidden="1"/>
    <cellStyle name="Hiperlink" xfId="545" builtinId="8" hidden="1"/>
    <cellStyle name="Hiperlink" xfId="549" builtinId="8" hidden="1"/>
    <cellStyle name="Hiperlink" xfId="553" builtinId="8" hidden="1"/>
    <cellStyle name="Hiperlink" xfId="557" builtinId="8" hidden="1"/>
    <cellStyle name="Hiperlink" xfId="561" builtinId="8" hidden="1"/>
    <cellStyle name="Hiperlink" xfId="565" builtinId="8" hidden="1"/>
    <cellStyle name="Hiperlink" xfId="569" builtinId="8" hidden="1"/>
    <cellStyle name="Hiperlink" xfId="573" builtinId="8" hidden="1"/>
    <cellStyle name="Hiperlink" xfId="577" builtinId="8" hidden="1"/>
    <cellStyle name="Hiperlink" xfId="581" builtinId="8" hidden="1"/>
    <cellStyle name="Hiperlink" xfId="585" builtinId="8" hidden="1"/>
    <cellStyle name="Hiperlink" xfId="589" builtinId="8" hidden="1"/>
    <cellStyle name="Hiperlink" xfId="593" builtinId="8" hidden="1"/>
    <cellStyle name="Hiperlink" xfId="597" builtinId="8" hidden="1"/>
    <cellStyle name="Hiperlink" xfId="601" builtinId="8" hidden="1"/>
    <cellStyle name="Hiperlink" xfId="605" builtinId="8" hidden="1"/>
    <cellStyle name="Hiperlink" xfId="609" builtinId="8" hidden="1"/>
    <cellStyle name="Hiperlink" xfId="613" builtinId="8" hidden="1"/>
    <cellStyle name="Hiperlink" xfId="617" builtinId="8" hidden="1"/>
    <cellStyle name="Hiperlink" xfId="621" builtinId="8" hidden="1"/>
    <cellStyle name="Hiperlink" xfId="625" builtinId="8" hidden="1"/>
    <cellStyle name="Hiperlink" xfId="629" builtinId="8" hidden="1"/>
    <cellStyle name="Hiperlink" xfId="627" builtinId="8" hidden="1"/>
    <cellStyle name="Hiperlink" xfId="623" builtinId="8" hidden="1"/>
    <cellStyle name="Hiperlink" xfId="619" builtinId="8" hidden="1"/>
    <cellStyle name="Hiperlink" xfId="615" builtinId="8" hidden="1"/>
    <cellStyle name="Hiperlink" xfId="611" builtinId="8" hidden="1"/>
    <cellStyle name="Hiperlink" xfId="607" builtinId="8" hidden="1"/>
    <cellStyle name="Hiperlink" xfId="603" builtinId="8" hidden="1"/>
    <cellStyle name="Hiperlink" xfId="599" builtinId="8" hidden="1"/>
    <cellStyle name="Hiperlink" xfId="595" builtinId="8" hidden="1"/>
    <cellStyle name="Hiperlink" xfId="591" builtinId="8" hidden="1"/>
    <cellStyle name="Hiperlink" xfId="587" builtinId="8" hidden="1"/>
    <cellStyle name="Hiperlink" xfId="583" builtinId="8" hidden="1"/>
    <cellStyle name="Hiperlink" xfId="579" builtinId="8" hidden="1"/>
    <cellStyle name="Hiperlink" xfId="575" builtinId="8" hidden="1"/>
    <cellStyle name="Hiperlink" xfId="571" builtinId="8" hidden="1"/>
    <cellStyle name="Hiperlink" xfId="567" builtinId="8" hidden="1"/>
    <cellStyle name="Hiperlink" xfId="563" builtinId="8" hidden="1"/>
    <cellStyle name="Hiperlink" xfId="559" builtinId="8" hidden="1"/>
    <cellStyle name="Hiperlink" xfId="555" builtinId="8" hidden="1"/>
    <cellStyle name="Hiperlink" xfId="551" builtinId="8" hidden="1"/>
    <cellStyle name="Hiperlink" xfId="547" builtinId="8" hidden="1"/>
    <cellStyle name="Hiperlink" xfId="543" builtinId="8" hidden="1"/>
    <cellStyle name="Hiperlink" xfId="539" builtinId="8" hidden="1"/>
    <cellStyle name="Hiperlink" xfId="535" builtinId="8" hidden="1"/>
    <cellStyle name="Hiperlink" xfId="531" builtinId="8" hidden="1"/>
    <cellStyle name="Hiperlink" xfId="527" builtinId="8" hidden="1"/>
    <cellStyle name="Hiperlink" xfId="523" builtinId="8" hidden="1"/>
    <cellStyle name="Hiperlink" xfId="519" builtinId="8" hidden="1"/>
    <cellStyle name="Hiperlink" xfId="515" builtinId="8" hidden="1"/>
    <cellStyle name="Hiperlink" xfId="511" builtinId="8" hidden="1"/>
    <cellStyle name="Hiperlink" xfId="507" builtinId="8" hidden="1"/>
    <cellStyle name="Hiperlink" xfId="503" builtinId="8" hidden="1"/>
    <cellStyle name="Hiperlink" xfId="499" builtinId="8" hidden="1"/>
    <cellStyle name="Hiperlink" xfId="495" builtinId="8" hidden="1"/>
    <cellStyle name="Hiperlink" xfId="491" builtinId="8" hidden="1"/>
    <cellStyle name="Hiperlink" xfId="487" builtinId="8" hidden="1"/>
    <cellStyle name="Hiperlink" xfId="483" builtinId="8" hidden="1"/>
    <cellStyle name="Hiperlink" xfId="479" builtinId="8" hidden="1"/>
    <cellStyle name="Hiperlink" xfId="475" builtinId="8" hidden="1"/>
    <cellStyle name="Hiperlink" xfId="471" builtinId="8" hidden="1"/>
    <cellStyle name="Hiperlink" xfId="467" builtinId="8" hidden="1"/>
    <cellStyle name="Hiperlink" xfId="463" builtinId="8" hidden="1"/>
    <cellStyle name="Hiperlink" xfId="459" builtinId="8" hidden="1"/>
    <cellStyle name="Hiperlink" xfId="455" builtinId="8" hidden="1"/>
    <cellStyle name="Hiperlink" xfId="451" builtinId="8" hidden="1"/>
    <cellStyle name="Hiperlink" xfId="447" builtinId="8" hidden="1"/>
    <cellStyle name="Hiperlink" xfId="443" builtinId="8" hidden="1"/>
    <cellStyle name="Hiperlink" xfId="439" builtinId="8" hidden="1"/>
    <cellStyle name="Hiperlink" xfId="435" builtinId="8" hidden="1"/>
    <cellStyle name="Hiperlink" xfId="431" builtinId="8" hidden="1"/>
    <cellStyle name="Hiperlink" xfId="427" builtinId="8" hidden="1"/>
    <cellStyle name="Hiperlink" xfId="423" builtinId="8" hidden="1"/>
    <cellStyle name="Hiperlink" xfId="419" builtinId="8" hidden="1"/>
    <cellStyle name="Hiperlink" xfId="415" builtinId="8" hidden="1"/>
    <cellStyle name="Hiperlink" xfId="411" builtinId="8" hidden="1"/>
    <cellStyle name="Hiperlink" xfId="407" builtinId="8" hidden="1"/>
    <cellStyle name="Hiperlink" xfId="403" builtinId="8" hidden="1"/>
    <cellStyle name="Hiperlink" xfId="399" builtinId="8" hidden="1"/>
    <cellStyle name="Hiperlink" xfId="395" builtinId="8" hidden="1"/>
    <cellStyle name="Hiperlink" xfId="391" builtinId="8" hidden="1"/>
    <cellStyle name="Hiperlink" xfId="387" builtinId="8" hidden="1"/>
    <cellStyle name="Hiperlink" xfId="383" builtinId="8" hidden="1"/>
    <cellStyle name="Hiperlink" xfId="379" builtinId="8" hidden="1"/>
    <cellStyle name="Hiperlink" xfId="375" builtinId="8" hidden="1"/>
    <cellStyle name="Hiperlink" xfId="371" builtinId="8" hidden="1"/>
    <cellStyle name="Hiperlink" xfId="367" builtinId="8" hidden="1"/>
    <cellStyle name="Hiperlink" xfId="363" builtinId="8" hidden="1"/>
    <cellStyle name="Hiperlink" xfId="359" builtinId="8" hidden="1"/>
    <cellStyle name="Hiperlink" xfId="355" builtinId="8" hidden="1"/>
    <cellStyle name="Hiperlink" xfId="351" builtinId="8" hidden="1"/>
    <cellStyle name="Hiperlink" xfId="347" builtinId="8" hidden="1"/>
    <cellStyle name="Hiperlink" xfId="343" builtinId="8" hidden="1"/>
    <cellStyle name="Hiperlink" xfId="339" builtinId="8" hidden="1"/>
    <cellStyle name="Hiperlink" xfId="335" builtinId="8" hidden="1"/>
    <cellStyle name="Hiperlink" xfId="331" builtinId="8" hidden="1"/>
    <cellStyle name="Hiperlink" xfId="327" builtinId="8" hidden="1"/>
    <cellStyle name="Hiperlink" xfId="323" builtinId="8" hidden="1"/>
    <cellStyle name="Hiperlink" xfId="319" builtinId="8" hidden="1"/>
    <cellStyle name="Hiperlink" xfId="315" builtinId="8" hidden="1"/>
    <cellStyle name="Hiperlink" xfId="311" builtinId="8" hidden="1"/>
    <cellStyle name="Hiperlink" xfId="307" builtinId="8" hidden="1"/>
    <cellStyle name="Hiperlink" xfId="303" builtinId="8" hidden="1"/>
    <cellStyle name="Hiperlink" xfId="299" builtinId="8" hidden="1"/>
    <cellStyle name="Hiperlink" xfId="295" builtinId="8" hidden="1"/>
    <cellStyle name="Hiperlink" xfId="291" builtinId="8" hidden="1"/>
    <cellStyle name="Hiperlink" xfId="287" builtinId="8" hidden="1"/>
    <cellStyle name="Hiperlink" xfId="283" builtinId="8" hidden="1"/>
    <cellStyle name="Hiperlink" xfId="279" builtinId="8" hidden="1"/>
    <cellStyle name="Hiperlink" xfId="275" builtinId="8" hidden="1"/>
    <cellStyle name="Hiperlink" xfId="271" builtinId="8" hidden="1"/>
    <cellStyle name="Hiperlink" xfId="267" builtinId="8" hidden="1"/>
    <cellStyle name="Hiperlink" xfId="263" builtinId="8" hidden="1"/>
    <cellStyle name="Hiperlink" xfId="259" builtinId="8" hidden="1"/>
    <cellStyle name="Hiperlink" xfId="255" builtinId="8" hidden="1"/>
    <cellStyle name="Hiperlink" xfId="251" builtinId="8" hidden="1"/>
    <cellStyle name="Hiperlink" xfId="247" builtinId="8" hidden="1"/>
    <cellStyle name="Hiperlink" xfId="243" builtinId="8" hidden="1"/>
    <cellStyle name="Hiperlink" xfId="239" builtinId="8" hidden="1"/>
    <cellStyle name="Hiperlink" xfId="235" builtinId="8" hidden="1"/>
    <cellStyle name="Hiperlink" xfId="231" builtinId="8" hidden="1"/>
    <cellStyle name="Hiperlink" xfId="227" builtinId="8" hidden="1"/>
    <cellStyle name="Hiperlink" xfId="223" builtinId="8" hidden="1"/>
    <cellStyle name="Hiperlink" xfId="219" builtinId="8" hidden="1"/>
    <cellStyle name="Hiperlink" xfId="215" builtinId="8" hidden="1"/>
    <cellStyle name="Hiperlink" xfId="211" builtinId="8" hidden="1"/>
    <cellStyle name="Hiperlink" xfId="207" builtinId="8" hidden="1"/>
    <cellStyle name="Hiperlink" xfId="203" builtinId="8" hidden="1"/>
    <cellStyle name="Hiperlink" xfId="199" builtinId="8" hidden="1"/>
    <cellStyle name="Hiperlink" xfId="195" builtinId="8" hidden="1"/>
    <cellStyle name="Hiperlink" xfId="191" builtinId="8" hidden="1"/>
    <cellStyle name="Hiperlink" xfId="187" builtinId="8" hidden="1"/>
    <cellStyle name="Hiperlink" xfId="183" builtinId="8" hidden="1"/>
    <cellStyle name="Hiperlink" xfId="179" builtinId="8" hidden="1"/>
    <cellStyle name="Hiperlink" xfId="175" builtinId="8" hidden="1"/>
    <cellStyle name="Hiperlink" xfId="171" builtinId="8" hidden="1"/>
    <cellStyle name="Hiperlink" xfId="167" builtinId="8" hidden="1"/>
    <cellStyle name="Hiperlink" xfId="163" builtinId="8" hidden="1"/>
    <cellStyle name="Hiperlink" xfId="159" builtinId="8" hidden="1"/>
    <cellStyle name="Hiperlink" xfId="155" builtinId="8" hidden="1"/>
    <cellStyle name="Hiperlink" xfId="151" builtinId="8" hidden="1"/>
    <cellStyle name="Hiperlink" xfId="147" builtinId="8" hidden="1"/>
    <cellStyle name="Hiperlink" xfId="143" builtinId="8" hidden="1"/>
    <cellStyle name="Hiperlink" xfId="139" builtinId="8" hidden="1"/>
    <cellStyle name="Hiperlink" xfId="135" builtinId="8" hidden="1"/>
    <cellStyle name="Hiperlink" xfId="131" builtinId="8" hidden="1"/>
    <cellStyle name="Hiperlink" xfId="127" builtinId="8" hidden="1"/>
    <cellStyle name="Hiperlink" xfId="123" builtinId="8" hidden="1"/>
    <cellStyle name="Hiperlink" xfId="119" builtinId="8" hidden="1"/>
    <cellStyle name="Hiperlink" xfId="115" builtinId="8" hidden="1"/>
    <cellStyle name="Hiperlink" xfId="111" builtinId="8" hidden="1"/>
    <cellStyle name="Hiperlink" xfId="107" builtinId="8" hidden="1"/>
    <cellStyle name="Hiperlink" xfId="103" builtinId="8" hidden="1"/>
    <cellStyle name="Hiperlink" xfId="99" builtinId="8" hidden="1"/>
    <cellStyle name="Hiperlink" xfId="95" builtinId="8" hidden="1"/>
    <cellStyle name="Hiperlink" xfId="91" builtinId="8" hidden="1"/>
    <cellStyle name="Hiperlink" xfId="87" builtinId="8" hidden="1"/>
    <cellStyle name="Hiperlink" xfId="83" builtinId="8" hidden="1"/>
    <cellStyle name="Hiperlink" xfId="79" builtinId="8" hidden="1"/>
    <cellStyle name="Hiperlink" xfId="75" builtinId="8" hidden="1"/>
    <cellStyle name="Hiperlink" xfId="71" builtinId="8" hidden="1"/>
    <cellStyle name="Hiperlink" xfId="67" builtinId="8" hidden="1"/>
    <cellStyle name="Hiperlink" xfId="63" builtinId="8" hidden="1"/>
    <cellStyle name="Hiperlink" xfId="23" builtinId="8" hidden="1"/>
    <cellStyle name="Hiperlink" xfId="25" builtinId="8" hidden="1"/>
    <cellStyle name="Hiperlink" xfId="29" builtinId="8" hidden="1"/>
    <cellStyle name="Hiperlink" xfId="31" builtinId="8" hidden="1"/>
    <cellStyle name="Hiperlink" xfId="33" builtinId="8" hidden="1"/>
    <cellStyle name="Hiperlink" xfId="37" builtinId="8" hidden="1"/>
    <cellStyle name="Hiperlink" xfId="39" builtinId="8" hidden="1"/>
    <cellStyle name="Hiperlink" xfId="41" builtinId="8" hidden="1"/>
    <cellStyle name="Hiperlink" xfId="45" builtinId="8" hidden="1"/>
    <cellStyle name="Hiperlink" xfId="47" builtinId="8" hidden="1"/>
    <cellStyle name="Hiperlink" xfId="49" builtinId="8" hidden="1"/>
    <cellStyle name="Hiperlink" xfId="53" builtinId="8" hidden="1"/>
    <cellStyle name="Hiperlink" xfId="55" builtinId="8" hidden="1"/>
    <cellStyle name="Hiperlink" xfId="57" builtinId="8" hidden="1"/>
    <cellStyle name="Hiperlink" xfId="61" builtinId="8" hidden="1"/>
    <cellStyle name="Hiperlink" xfId="59" builtinId="8" hidden="1"/>
    <cellStyle name="Hiperlink" xfId="51" builtinId="8" hidden="1"/>
    <cellStyle name="Hiperlink" xfId="43" builtinId="8" hidden="1"/>
    <cellStyle name="Hiperlink" xfId="35" builtinId="8" hidden="1"/>
    <cellStyle name="Hiperlink" xfId="27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21" builtinId="8" hidden="1"/>
    <cellStyle name="Hiperlink" xfId="19" builtinId="8" hidden="1"/>
    <cellStyle name="Hiperlink" xfId="7" builtinId="8" hidden="1"/>
    <cellStyle name="Hiperlink" xfId="9" builtinId="8" hidden="1"/>
    <cellStyle name="Hiperlink" xfId="5" builtinId="8" hidden="1"/>
    <cellStyle name="Hiperlink" xfId="3" builtinId="8" hidden="1"/>
    <cellStyle name="Hiperlink" xfId="632" builtinId="8"/>
    <cellStyle name="Hiperlink Visitado" xfId="234" builtinId="9" hidden="1"/>
    <cellStyle name="Hiperlink Visitado" xfId="236" builtinId="9" hidden="1"/>
    <cellStyle name="Hiperlink Visitado" xfId="238" builtinId="9" hidden="1"/>
    <cellStyle name="Hiperlink Visitado" xfId="242" builtinId="9" hidden="1"/>
    <cellStyle name="Hiperlink Visitado" xfId="244" builtinId="9" hidden="1"/>
    <cellStyle name="Hiperlink Visitado" xfId="246" builtinId="9" hidden="1"/>
    <cellStyle name="Hiperlink Visitado" xfId="250" builtinId="9" hidden="1"/>
    <cellStyle name="Hiperlink Visitado" xfId="252" builtinId="9" hidden="1"/>
    <cellStyle name="Hiperlink Visitado" xfId="254" builtinId="9" hidden="1"/>
    <cellStyle name="Hiperlink Visitado" xfId="258" builtinId="9" hidden="1"/>
    <cellStyle name="Hiperlink Visitado" xfId="260" builtinId="9" hidden="1"/>
    <cellStyle name="Hiperlink Visitado" xfId="262" builtinId="9" hidden="1"/>
    <cellStyle name="Hiperlink Visitado" xfId="266" builtinId="9" hidden="1"/>
    <cellStyle name="Hiperlink Visitado" xfId="268" builtinId="9" hidden="1"/>
    <cellStyle name="Hiperlink Visitado" xfId="270" builtinId="9" hidden="1"/>
    <cellStyle name="Hiperlink Visitado" xfId="274" builtinId="9" hidden="1"/>
    <cellStyle name="Hiperlink Visitado" xfId="276" builtinId="9" hidden="1"/>
    <cellStyle name="Hiperlink Visitado" xfId="278" builtinId="9" hidden="1"/>
    <cellStyle name="Hiperlink Visitado" xfId="282" builtinId="9" hidden="1"/>
    <cellStyle name="Hiperlink Visitado" xfId="284" builtinId="9" hidden="1"/>
    <cellStyle name="Hiperlink Visitado" xfId="286" builtinId="9" hidden="1"/>
    <cellStyle name="Hiperlink Visitado" xfId="290" builtinId="9" hidden="1"/>
    <cellStyle name="Hiperlink Visitado" xfId="292" builtinId="9" hidden="1"/>
    <cellStyle name="Hiperlink Visitado" xfId="294" builtinId="9" hidden="1"/>
    <cellStyle name="Hiperlink Visitado" xfId="298" builtinId="9" hidden="1"/>
    <cellStyle name="Hiperlink Visitado" xfId="300" builtinId="9" hidden="1"/>
    <cellStyle name="Hiperlink Visitado" xfId="302" builtinId="9" hidden="1"/>
    <cellStyle name="Hiperlink Visitado" xfId="306" builtinId="9" hidden="1"/>
    <cellStyle name="Hiperlink Visitado" xfId="308" builtinId="9" hidden="1"/>
    <cellStyle name="Hiperlink Visitado" xfId="310" builtinId="9" hidden="1"/>
    <cellStyle name="Hiperlink Visitado" xfId="314" builtinId="9" hidden="1"/>
    <cellStyle name="Hiperlink Visitado" xfId="316" builtinId="9" hidden="1"/>
    <cellStyle name="Hiperlink Visitado" xfId="318" builtinId="9" hidden="1"/>
    <cellStyle name="Hiperlink Visitado" xfId="322" builtinId="9" hidden="1"/>
    <cellStyle name="Hiperlink Visitado" xfId="324" builtinId="9" hidden="1"/>
    <cellStyle name="Hiperlink Visitado" xfId="326" builtinId="9" hidden="1"/>
    <cellStyle name="Hiperlink Visitado" xfId="330" builtinId="9" hidden="1"/>
    <cellStyle name="Hiperlink Visitado" xfId="332" builtinId="9" hidden="1"/>
    <cellStyle name="Hiperlink Visitado" xfId="334" builtinId="9" hidden="1"/>
    <cellStyle name="Hiperlink Visitado" xfId="338" builtinId="9" hidden="1"/>
    <cellStyle name="Hiperlink Visitado" xfId="340" builtinId="9" hidden="1"/>
    <cellStyle name="Hiperlink Visitado" xfId="342" builtinId="9" hidden="1"/>
    <cellStyle name="Hiperlink Visitado" xfId="346" builtinId="9" hidden="1"/>
    <cellStyle name="Hiperlink Visitado" xfId="348" builtinId="9" hidden="1"/>
    <cellStyle name="Hiperlink Visitado" xfId="350" builtinId="9" hidden="1"/>
    <cellStyle name="Hiperlink Visitado" xfId="354" builtinId="9" hidden="1"/>
    <cellStyle name="Hiperlink Visitado" xfId="356" builtinId="9" hidden="1"/>
    <cellStyle name="Hiperlink Visitado" xfId="358" builtinId="9" hidden="1"/>
    <cellStyle name="Hiperlink Visitado" xfId="362" builtinId="9" hidden="1"/>
    <cellStyle name="Hiperlink Visitado" xfId="364" builtinId="9" hidden="1"/>
    <cellStyle name="Hiperlink Visitado" xfId="366" builtinId="9" hidden="1"/>
    <cellStyle name="Hiperlink Visitado" xfId="370" builtinId="9" hidden="1"/>
    <cellStyle name="Hiperlink Visitado" xfId="372" builtinId="9" hidden="1"/>
    <cellStyle name="Hiperlink Visitado" xfId="374" builtinId="9" hidden="1"/>
    <cellStyle name="Hiperlink Visitado" xfId="378" builtinId="9" hidden="1"/>
    <cellStyle name="Hiperlink Visitado" xfId="380" builtinId="9" hidden="1"/>
    <cellStyle name="Hiperlink Visitado" xfId="382" builtinId="9" hidden="1"/>
    <cellStyle name="Hiperlink Visitado" xfId="386" builtinId="9" hidden="1"/>
    <cellStyle name="Hiperlink Visitado" xfId="388" builtinId="9" hidden="1"/>
    <cellStyle name="Hiperlink Visitado" xfId="390" builtinId="9" hidden="1"/>
    <cellStyle name="Hiperlink Visitado" xfId="394" builtinId="9" hidden="1"/>
    <cellStyle name="Hiperlink Visitado" xfId="396" builtinId="9" hidden="1"/>
    <cellStyle name="Hiperlink Visitado" xfId="398" builtinId="9" hidden="1"/>
    <cellStyle name="Hiperlink Visitado" xfId="402" builtinId="9" hidden="1"/>
    <cellStyle name="Hiperlink Visitado" xfId="404" builtinId="9" hidden="1"/>
    <cellStyle name="Hiperlink Visitado" xfId="406" builtinId="9" hidden="1"/>
    <cellStyle name="Hiperlink Visitado" xfId="410" builtinId="9" hidden="1"/>
    <cellStyle name="Hiperlink Visitado" xfId="412" builtinId="9" hidden="1"/>
    <cellStyle name="Hiperlink Visitado" xfId="414" builtinId="9" hidden="1"/>
    <cellStyle name="Hiperlink Visitado" xfId="418" builtinId="9" hidden="1"/>
    <cellStyle name="Hiperlink Visitado" xfId="420" builtinId="9" hidden="1"/>
    <cellStyle name="Hiperlink Visitado" xfId="422" builtinId="9" hidden="1"/>
    <cellStyle name="Hiperlink Visitado" xfId="426" builtinId="9" hidden="1"/>
    <cellStyle name="Hiperlink Visitado" xfId="428" builtinId="9" hidden="1"/>
    <cellStyle name="Hiperlink Visitado" xfId="430" builtinId="9" hidden="1"/>
    <cellStyle name="Hiperlink Visitado" xfId="434" builtinId="9" hidden="1"/>
    <cellStyle name="Hiperlink Visitado" xfId="436" builtinId="9" hidden="1"/>
    <cellStyle name="Hiperlink Visitado" xfId="438" builtinId="9" hidden="1"/>
    <cellStyle name="Hiperlink Visitado" xfId="442" builtinId="9" hidden="1"/>
    <cellStyle name="Hiperlink Visitado" xfId="444" builtinId="9" hidden="1"/>
    <cellStyle name="Hiperlink Visitado" xfId="446" builtinId="9" hidden="1"/>
    <cellStyle name="Hiperlink Visitado" xfId="450" builtinId="9" hidden="1"/>
    <cellStyle name="Hiperlink Visitado" xfId="452" builtinId="9" hidden="1"/>
    <cellStyle name="Hiperlink Visitado" xfId="454" builtinId="9" hidden="1"/>
    <cellStyle name="Hiperlink Visitado" xfId="458" builtinId="9" hidden="1"/>
    <cellStyle name="Hiperlink Visitado" xfId="460" builtinId="9" hidden="1"/>
    <cellStyle name="Hiperlink Visitado" xfId="462" builtinId="9" hidden="1"/>
    <cellStyle name="Hiperlink Visitado" xfId="466" builtinId="9" hidden="1"/>
    <cellStyle name="Hiperlink Visitado" xfId="468" builtinId="9" hidden="1"/>
    <cellStyle name="Hiperlink Visitado" xfId="470" builtinId="9" hidden="1"/>
    <cellStyle name="Hiperlink Visitado" xfId="474" builtinId="9" hidden="1"/>
    <cellStyle name="Hiperlink Visitado" xfId="476" builtinId="9" hidden="1"/>
    <cellStyle name="Hiperlink Visitado" xfId="478" builtinId="9" hidden="1"/>
    <cellStyle name="Hiperlink Visitado" xfId="482" builtinId="9" hidden="1"/>
    <cellStyle name="Hiperlink Visitado" xfId="484" builtinId="9" hidden="1"/>
    <cellStyle name="Hiperlink Visitado" xfId="486" builtinId="9" hidden="1"/>
    <cellStyle name="Hiperlink Visitado" xfId="490" builtinId="9" hidden="1"/>
    <cellStyle name="Hiperlink Visitado" xfId="492" builtinId="9" hidden="1"/>
    <cellStyle name="Hiperlink Visitado" xfId="494" builtinId="9" hidden="1"/>
    <cellStyle name="Hiperlink Visitado" xfId="498" builtinId="9" hidden="1"/>
    <cellStyle name="Hiperlink Visitado" xfId="500" builtinId="9" hidden="1"/>
    <cellStyle name="Hiperlink Visitado" xfId="502" builtinId="9" hidden="1"/>
    <cellStyle name="Hiperlink Visitado" xfId="506" builtinId="9" hidden="1"/>
    <cellStyle name="Hiperlink Visitado" xfId="508" builtinId="9" hidden="1"/>
    <cellStyle name="Hiperlink Visitado" xfId="510" builtinId="9" hidden="1"/>
    <cellStyle name="Hiperlink Visitado" xfId="514" builtinId="9" hidden="1"/>
    <cellStyle name="Hiperlink Visitado" xfId="516" builtinId="9" hidden="1"/>
    <cellStyle name="Hiperlink Visitado" xfId="518" builtinId="9" hidden="1"/>
    <cellStyle name="Hiperlink Visitado" xfId="522" builtinId="9" hidden="1"/>
    <cellStyle name="Hiperlink Visitado" xfId="524" builtinId="9" hidden="1"/>
    <cellStyle name="Hiperlink Visitado" xfId="526" builtinId="9" hidden="1"/>
    <cellStyle name="Hiperlink Visitado" xfId="530" builtinId="9" hidden="1"/>
    <cellStyle name="Hiperlink Visitado" xfId="532" builtinId="9" hidden="1"/>
    <cellStyle name="Hiperlink Visitado" xfId="534" builtinId="9" hidden="1"/>
    <cellStyle name="Hiperlink Visitado" xfId="538" builtinId="9" hidden="1"/>
    <cellStyle name="Hiperlink Visitado" xfId="540" builtinId="9" hidden="1"/>
    <cellStyle name="Hiperlink Visitado" xfId="542" builtinId="9" hidden="1"/>
    <cellStyle name="Hiperlink Visitado" xfId="546" builtinId="9" hidden="1"/>
    <cellStyle name="Hiperlink Visitado" xfId="548" builtinId="9" hidden="1"/>
    <cellStyle name="Hiperlink Visitado" xfId="550" builtinId="9" hidden="1"/>
    <cellStyle name="Hiperlink Visitado" xfId="554" builtinId="9" hidden="1"/>
    <cellStyle name="Hiperlink Visitado" xfId="556" builtinId="9" hidden="1"/>
    <cellStyle name="Hiperlink Visitado" xfId="558" builtinId="9" hidden="1"/>
    <cellStyle name="Hiperlink Visitado" xfId="562" builtinId="9" hidden="1"/>
    <cellStyle name="Hiperlink Visitado" xfId="564" builtinId="9" hidden="1"/>
    <cellStyle name="Hiperlink Visitado" xfId="566" builtinId="9" hidden="1"/>
    <cellStyle name="Hiperlink Visitado" xfId="570" builtinId="9" hidden="1"/>
    <cellStyle name="Hiperlink Visitado" xfId="572" builtinId="9" hidden="1"/>
    <cellStyle name="Hiperlink Visitado" xfId="574" builtinId="9" hidden="1"/>
    <cellStyle name="Hiperlink Visitado" xfId="578" builtinId="9" hidden="1"/>
    <cellStyle name="Hiperlink Visitado" xfId="580" builtinId="9" hidden="1"/>
    <cellStyle name="Hiperlink Visitado" xfId="582" builtinId="9" hidden="1"/>
    <cellStyle name="Hiperlink Visitado" xfId="586" builtinId="9" hidden="1"/>
    <cellStyle name="Hiperlink Visitado" xfId="588" builtinId="9" hidden="1"/>
    <cellStyle name="Hiperlink Visitado" xfId="590" builtinId="9" hidden="1"/>
    <cellStyle name="Hiperlink Visitado" xfId="594" builtinId="9" hidden="1"/>
    <cellStyle name="Hiperlink Visitado" xfId="596" builtinId="9" hidden="1"/>
    <cellStyle name="Hiperlink Visitado" xfId="598" builtinId="9" hidden="1"/>
    <cellStyle name="Hiperlink Visitado" xfId="602" builtinId="9" hidden="1"/>
    <cellStyle name="Hiperlink Visitado" xfId="604" builtinId="9" hidden="1"/>
    <cellStyle name="Hiperlink Visitado" xfId="606" builtinId="9" hidden="1"/>
    <cellStyle name="Hiperlink Visitado" xfId="610" builtinId="9" hidden="1"/>
    <cellStyle name="Hiperlink Visitado" xfId="612" builtinId="9" hidden="1"/>
    <cellStyle name="Hiperlink Visitado" xfId="614" builtinId="9" hidden="1"/>
    <cellStyle name="Hiperlink Visitado" xfId="618" builtinId="9" hidden="1"/>
    <cellStyle name="Hiperlink Visitado" xfId="620" builtinId="9" hidden="1"/>
    <cellStyle name="Hiperlink Visitado" xfId="622" builtinId="9" hidden="1"/>
    <cellStyle name="Hiperlink Visitado" xfId="626" builtinId="9" hidden="1"/>
    <cellStyle name="Hiperlink Visitado" xfId="628" builtinId="9" hidden="1"/>
    <cellStyle name="Hiperlink Visitado" xfId="630" builtinId="9" hidden="1"/>
    <cellStyle name="Hiperlink Visitado" xfId="624" builtinId="9" hidden="1"/>
    <cellStyle name="Hiperlink Visitado" xfId="616" builtinId="9" hidden="1"/>
    <cellStyle name="Hiperlink Visitado" xfId="608" builtinId="9" hidden="1"/>
    <cellStyle name="Hiperlink Visitado" xfId="600" builtinId="9" hidden="1"/>
    <cellStyle name="Hiperlink Visitado" xfId="592" builtinId="9" hidden="1"/>
    <cellStyle name="Hiperlink Visitado" xfId="584" builtinId="9" hidden="1"/>
    <cellStyle name="Hiperlink Visitado" xfId="576" builtinId="9" hidden="1"/>
    <cellStyle name="Hiperlink Visitado" xfId="568" builtinId="9" hidden="1"/>
    <cellStyle name="Hiperlink Visitado" xfId="560" builtinId="9" hidden="1"/>
    <cellStyle name="Hiperlink Visitado" xfId="552" builtinId="9" hidden="1"/>
    <cellStyle name="Hiperlink Visitado" xfId="544" builtinId="9" hidden="1"/>
    <cellStyle name="Hiperlink Visitado" xfId="536" builtinId="9" hidden="1"/>
    <cellStyle name="Hiperlink Visitado" xfId="528" builtinId="9" hidden="1"/>
    <cellStyle name="Hiperlink Visitado" xfId="520" builtinId="9" hidden="1"/>
    <cellStyle name="Hiperlink Visitado" xfId="512" builtinId="9" hidden="1"/>
    <cellStyle name="Hiperlink Visitado" xfId="504" builtinId="9" hidden="1"/>
    <cellStyle name="Hiperlink Visitado" xfId="496" builtinId="9" hidden="1"/>
    <cellStyle name="Hiperlink Visitado" xfId="488" builtinId="9" hidden="1"/>
    <cellStyle name="Hiperlink Visitado" xfId="480" builtinId="9" hidden="1"/>
    <cellStyle name="Hiperlink Visitado" xfId="472" builtinId="9" hidden="1"/>
    <cellStyle name="Hiperlink Visitado" xfId="464" builtinId="9" hidden="1"/>
    <cellStyle name="Hiperlink Visitado" xfId="456" builtinId="9" hidden="1"/>
    <cellStyle name="Hiperlink Visitado" xfId="448" builtinId="9" hidden="1"/>
    <cellStyle name="Hiperlink Visitado" xfId="440" builtinId="9" hidden="1"/>
    <cellStyle name="Hiperlink Visitado" xfId="432" builtinId="9" hidden="1"/>
    <cellStyle name="Hiperlink Visitado" xfId="424" builtinId="9" hidden="1"/>
    <cellStyle name="Hiperlink Visitado" xfId="416" builtinId="9" hidden="1"/>
    <cellStyle name="Hiperlink Visitado" xfId="408" builtinId="9" hidden="1"/>
    <cellStyle name="Hiperlink Visitado" xfId="400" builtinId="9" hidden="1"/>
    <cellStyle name="Hiperlink Visitado" xfId="392" builtinId="9" hidden="1"/>
    <cellStyle name="Hiperlink Visitado" xfId="384" builtinId="9" hidden="1"/>
    <cellStyle name="Hiperlink Visitado" xfId="376" builtinId="9" hidden="1"/>
    <cellStyle name="Hiperlink Visitado" xfId="368" builtinId="9" hidden="1"/>
    <cellStyle name="Hiperlink Visitado" xfId="360" builtinId="9" hidden="1"/>
    <cellStyle name="Hiperlink Visitado" xfId="352" builtinId="9" hidden="1"/>
    <cellStyle name="Hiperlink Visitado" xfId="344" builtinId="9" hidden="1"/>
    <cellStyle name="Hiperlink Visitado" xfId="336" builtinId="9" hidden="1"/>
    <cellStyle name="Hiperlink Visitado" xfId="328" builtinId="9" hidden="1"/>
    <cellStyle name="Hiperlink Visitado" xfId="320" builtinId="9" hidden="1"/>
    <cellStyle name="Hiperlink Visitado" xfId="312" builtinId="9" hidden="1"/>
    <cellStyle name="Hiperlink Visitado" xfId="304" builtinId="9" hidden="1"/>
    <cellStyle name="Hiperlink Visitado" xfId="296" builtinId="9" hidden="1"/>
    <cellStyle name="Hiperlink Visitado" xfId="288" builtinId="9" hidden="1"/>
    <cellStyle name="Hiperlink Visitado" xfId="280" builtinId="9" hidden="1"/>
    <cellStyle name="Hiperlink Visitado" xfId="272" builtinId="9" hidden="1"/>
    <cellStyle name="Hiperlink Visitado" xfId="264" builtinId="9" hidden="1"/>
    <cellStyle name="Hiperlink Visitado" xfId="256" builtinId="9" hidden="1"/>
    <cellStyle name="Hiperlink Visitado" xfId="248" builtinId="9" hidden="1"/>
    <cellStyle name="Hiperlink Visitado" xfId="240" builtinId="9" hidden="1"/>
    <cellStyle name="Hiperlink Visitado" xfId="232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8" builtinId="9" hidden="1"/>
    <cellStyle name="Hiperlink Visitado" xfId="180" builtinId="9" hidden="1"/>
    <cellStyle name="Hiperlink Visitado" xfId="182" builtinId="9" hidden="1"/>
    <cellStyle name="Hiperlink Visitado" xfId="184" builtinId="9" hidden="1"/>
    <cellStyle name="Hiperlink Visitado" xfId="186" builtinId="9" hidden="1"/>
    <cellStyle name="Hiperlink Visitado" xfId="188" builtinId="9" hidden="1"/>
    <cellStyle name="Hiperlink Visitado" xfId="190" builtinId="9" hidden="1"/>
    <cellStyle name="Hiperlink Visitado" xfId="194" builtinId="9" hidden="1"/>
    <cellStyle name="Hiperlink Visitado" xfId="196" builtinId="9" hidden="1"/>
    <cellStyle name="Hiperlink Visitado" xfId="198" builtinId="9" hidden="1"/>
    <cellStyle name="Hiperlink Visitado" xfId="200" builtinId="9" hidden="1"/>
    <cellStyle name="Hiperlink Visitado" xfId="202" builtinId="9" hidden="1"/>
    <cellStyle name="Hiperlink Visitado" xfId="204" builtinId="9" hidden="1"/>
    <cellStyle name="Hiperlink Visitado" xfId="206" builtinId="9" hidden="1"/>
    <cellStyle name="Hiperlink Visitado" xfId="210" builtinId="9" hidden="1"/>
    <cellStyle name="Hiperlink Visitado" xfId="212" builtinId="9" hidden="1"/>
    <cellStyle name="Hiperlink Visitado" xfId="214" builtinId="9" hidden="1"/>
    <cellStyle name="Hiperlink Visitado" xfId="216" builtinId="9" hidden="1"/>
    <cellStyle name="Hiperlink Visitado" xfId="218" builtinId="9" hidden="1"/>
    <cellStyle name="Hiperlink Visitado" xfId="220" builtinId="9" hidden="1"/>
    <cellStyle name="Hiperlink Visitado" xfId="222" builtinId="9" hidden="1"/>
    <cellStyle name="Hiperlink Visitado" xfId="226" builtinId="9" hidden="1"/>
    <cellStyle name="Hiperlink Visitado" xfId="228" builtinId="9" hidden="1"/>
    <cellStyle name="Hiperlink Visitado" xfId="230" builtinId="9" hidden="1"/>
    <cellStyle name="Hiperlink Visitado" xfId="224" builtinId="9" hidden="1"/>
    <cellStyle name="Hiperlink Visitado" xfId="208" builtinId="9" hidden="1"/>
    <cellStyle name="Hiperlink Visitado" xfId="192" builtinId="9" hidden="1"/>
    <cellStyle name="Hiperlink Visitado" xfId="176" builtinId="9" hidden="1"/>
    <cellStyle name="Hiperlink Visitado" xfId="160" builtinId="9" hidden="1"/>
    <cellStyle name="Hiperlink Visitado" xfId="144" builtinId="9" hidden="1"/>
    <cellStyle name="Hiperlink Visitado" xfId="128" builtinId="9" hidden="1"/>
    <cellStyle name="Hiperlink Visitado" xfId="112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80" builtinId="9" hidden="1"/>
    <cellStyle name="Hiperlink Visitado" xfId="48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6" builtinId="9" hidden="1"/>
    <cellStyle name="Hiperlink Visitado" xfId="4" builtinId="9" hidden="1"/>
    <cellStyle name="Moeda" xfId="2" builtinId="4"/>
    <cellStyle name="Normal" xfId="0" builtinId="0"/>
    <cellStyle name="Porcentagem" xfId="631" builtinId="5"/>
    <cellStyle name="Vírgula" xfId="1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201757</xdr:rowOff>
    </xdr:from>
    <xdr:to>
      <xdr:col>0</xdr:col>
      <xdr:colOff>2596515</xdr:colOff>
      <xdr:row>4</xdr:row>
      <xdr:rowOff>16658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68457"/>
          <a:ext cx="2596515" cy="8708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2666700</xdr:colOff>
      <xdr:row>4</xdr:row>
      <xdr:rowOff>158234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2596515" cy="890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114300</xdr:rowOff>
    </xdr:from>
    <xdr:to>
      <xdr:col>2</xdr:col>
      <xdr:colOff>2200275</xdr:colOff>
      <xdr:row>6</xdr:row>
      <xdr:rowOff>83820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" y="297180"/>
          <a:ext cx="2596515" cy="8382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166914</xdr:rowOff>
    </xdr:from>
    <xdr:to>
      <xdr:col>2</xdr:col>
      <xdr:colOff>2287362</xdr:colOff>
      <xdr:row>2</xdr:row>
      <xdr:rowOff>411389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640" y="166914"/>
          <a:ext cx="2574472" cy="768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201757</xdr:rowOff>
    </xdr:from>
    <xdr:to>
      <xdr:col>1</xdr:col>
      <xdr:colOff>54429</xdr:colOff>
      <xdr:row>3</xdr:row>
      <xdr:rowOff>206828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201757"/>
          <a:ext cx="3298370" cy="821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198665</xdr:colOff>
      <xdr:row>0</xdr:row>
      <xdr:rowOff>166914</xdr:rowOff>
    </xdr:from>
    <xdr:to>
      <xdr:col>2</xdr:col>
      <xdr:colOff>2287362</xdr:colOff>
      <xdr:row>2</xdr:row>
      <xdr:rowOff>411389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4D6F199-FDC4-4F66-9E2B-9717954CB3A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545" y="166914"/>
          <a:ext cx="2591617" cy="762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recrutamento@igeve.com.br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3"/>
  <sheetViews>
    <sheetView tabSelected="1" zoomScale="70" zoomScaleNormal="70" workbookViewId="0">
      <pane xSplit="5" ySplit="12" topLeftCell="F13" activePane="bottomRight" state="frozen"/>
      <selection pane="topRight" activeCell="E1" sqref="E1"/>
      <selection pane="bottomLeft" activeCell="A13" sqref="A13"/>
      <selection pane="bottomRight" activeCell="G15" sqref="G15:G21"/>
    </sheetView>
  </sheetViews>
  <sheetFormatPr defaultColWidth="20.44140625" defaultRowHeight="21" x14ac:dyDescent="0.4"/>
  <cols>
    <col min="1" max="1" width="78" style="49" bestFit="1" customWidth="1"/>
    <col min="2" max="2" width="8.5546875" style="49" customWidth="1"/>
    <col min="3" max="3" width="7.109375" style="49" customWidth="1"/>
    <col min="4" max="4" width="14.44140625" style="53" bestFit="1" customWidth="1"/>
    <col min="5" max="6" width="19.44140625" style="49" customWidth="1"/>
    <col min="7" max="7" width="18.5546875" style="49" customWidth="1"/>
    <col min="8" max="8" width="29.44140625" style="49" bestFit="1" customWidth="1"/>
    <col min="9" max="9" width="27.88671875" style="49" bestFit="1" customWidth="1"/>
    <col min="10" max="10" width="20.77734375" style="49" customWidth="1"/>
    <col min="11" max="12" width="20.44140625" style="49"/>
    <col min="13" max="13" width="11.6640625" style="49" bestFit="1" customWidth="1"/>
    <col min="14" max="16384" width="20.44140625" style="49"/>
  </cols>
  <sheetData>
    <row r="2" spans="1:13" ht="42" x14ac:dyDescent="0.4">
      <c r="H2" s="148" t="s">
        <v>171</v>
      </c>
      <c r="I2" s="148" t="s">
        <v>172</v>
      </c>
      <c r="J2" s="50"/>
    </row>
    <row r="3" spans="1:13" x14ac:dyDescent="0.4">
      <c r="H3" s="51">
        <f>I3*12</f>
        <v>168807.96</v>
      </c>
      <c r="I3" s="52">
        <f>12622.9+1444.43</f>
        <v>14067.33</v>
      </c>
      <c r="J3" s="52"/>
    </row>
    <row r="5" spans="1:13" ht="40.799999999999997" customHeight="1" x14ac:dyDescent="0.4">
      <c r="H5" s="149" t="s">
        <v>0</v>
      </c>
      <c r="I5" s="149" t="s">
        <v>1</v>
      </c>
      <c r="J5" s="148" t="s">
        <v>2</v>
      </c>
    </row>
    <row r="6" spans="1:13" ht="21" customHeight="1" x14ac:dyDescent="0.4">
      <c r="H6" s="51">
        <f>H8+H9</f>
        <v>1578779.2799999998</v>
      </c>
      <c r="I6" s="52">
        <f>SUM(I8:I9)</f>
        <v>131564.94</v>
      </c>
      <c r="J6" s="52">
        <f>I6/B11</f>
        <v>609.09694444444449</v>
      </c>
      <c r="K6" s="156">
        <v>0.05</v>
      </c>
      <c r="M6" s="150">
        <f>I6-L23</f>
        <v>31640.21710768003</v>
      </c>
    </row>
    <row r="7" spans="1:13" ht="23.4" x14ac:dyDescent="0.45">
      <c r="A7" s="102" t="s">
        <v>178</v>
      </c>
      <c r="B7" s="101"/>
      <c r="C7" s="103"/>
      <c r="D7" s="103"/>
      <c r="K7" s="55">
        <f>I6*K6</f>
        <v>6578.2470000000003</v>
      </c>
      <c r="M7" s="151"/>
    </row>
    <row r="8" spans="1:13" ht="23.4" x14ac:dyDescent="0.45">
      <c r="A8" s="104" t="s">
        <v>179</v>
      </c>
      <c r="B8" s="101"/>
      <c r="C8" s="103"/>
      <c r="D8" s="103"/>
      <c r="H8" s="53">
        <f>I8*12</f>
        <v>1467405.3599999999</v>
      </c>
      <c r="I8" s="53">
        <v>122283.78</v>
      </c>
      <c r="J8" s="53">
        <f>I8/B10</f>
        <v>679.35433333333333</v>
      </c>
      <c r="M8" s="151"/>
    </row>
    <row r="9" spans="1:13" ht="23.4" x14ac:dyDescent="0.45">
      <c r="A9" s="101" t="s">
        <v>180</v>
      </c>
      <c r="B9" s="101">
        <v>36</v>
      </c>
      <c r="C9" s="101">
        <f>B9/8</f>
        <v>4.5</v>
      </c>
      <c r="D9" s="103"/>
      <c r="E9" s="165" t="s">
        <v>3</v>
      </c>
      <c r="F9" s="166"/>
      <c r="G9" s="167"/>
      <c r="H9" s="55">
        <f>I9*12</f>
        <v>111373.92</v>
      </c>
      <c r="I9" s="53">
        <v>9281.16</v>
      </c>
      <c r="J9" s="55">
        <f>I9/B9</f>
        <v>257.81</v>
      </c>
      <c r="M9" s="152">
        <f>L23/70%</f>
        <v>142749.60413188569</v>
      </c>
    </row>
    <row r="10" spans="1:13" ht="23.4" x14ac:dyDescent="0.45">
      <c r="A10" s="101" t="s">
        <v>181</v>
      </c>
      <c r="B10" s="101">
        <v>180</v>
      </c>
      <c r="C10" s="101">
        <f>B10/12</f>
        <v>15</v>
      </c>
      <c r="D10" s="103"/>
      <c r="K10" s="56"/>
      <c r="L10" s="56"/>
    </row>
    <row r="11" spans="1:13" ht="21.6" thickBot="1" x14ac:dyDescent="0.45">
      <c r="B11" s="49">
        <f>SUM(B9:B10)</f>
        <v>216</v>
      </c>
    </row>
    <row r="12" spans="1:13" ht="21.6" thickBot="1" x14ac:dyDescent="0.45">
      <c r="A12" s="133" t="s">
        <v>4</v>
      </c>
      <c r="B12" s="134" t="s">
        <v>5</v>
      </c>
      <c r="C12" s="134" t="s">
        <v>6</v>
      </c>
      <c r="D12" s="135" t="s">
        <v>155</v>
      </c>
      <c r="E12" s="135" t="s">
        <v>7</v>
      </c>
      <c r="F12" s="135" t="s">
        <v>173</v>
      </c>
      <c r="G12" s="134" t="s">
        <v>8</v>
      </c>
      <c r="H12" s="134" t="s">
        <v>9</v>
      </c>
      <c r="I12" s="134" t="s">
        <v>10</v>
      </c>
      <c r="J12" s="134" t="s">
        <v>11</v>
      </c>
      <c r="K12" s="136" t="s">
        <v>154</v>
      </c>
      <c r="L12" s="137" t="s">
        <v>12</v>
      </c>
    </row>
    <row r="13" spans="1:13" s="66" customFormat="1" x14ac:dyDescent="0.4">
      <c r="A13" s="138" t="s">
        <v>13</v>
      </c>
      <c r="B13" s="139">
        <v>40</v>
      </c>
      <c r="C13" s="139">
        <v>1</v>
      </c>
      <c r="D13" s="140">
        <v>3637.2</v>
      </c>
      <c r="E13" s="141">
        <f>D13*C13</f>
        <v>3637.2</v>
      </c>
      <c r="F13" s="141">
        <f>(-E13*20%)+E13</f>
        <v>2909.7599999999998</v>
      </c>
      <c r="G13" s="142">
        <f>E13*22.5%</f>
        <v>818.37</v>
      </c>
      <c r="H13" s="142">
        <f>F13*21.57%</f>
        <v>627.63523199999997</v>
      </c>
      <c r="I13" s="142">
        <f>121*C13</f>
        <v>121</v>
      </c>
      <c r="J13" s="142">
        <f t="shared" ref="J13:J21" si="0">13.85*C13</f>
        <v>13.85</v>
      </c>
      <c r="K13" s="143">
        <f t="shared" ref="K13:K21" si="1">15*C13</f>
        <v>15</v>
      </c>
      <c r="L13" s="144">
        <f>SUM(F13:K13)</f>
        <v>4505.6152320000001</v>
      </c>
      <c r="M13" s="65"/>
    </row>
    <row r="14" spans="1:13" s="66" customFormat="1" x14ac:dyDescent="0.4">
      <c r="A14" s="60" t="s">
        <v>14</v>
      </c>
      <c r="B14" s="61">
        <v>40</v>
      </c>
      <c r="C14" s="61">
        <v>1</v>
      </c>
      <c r="D14" s="116">
        <v>3007.92</v>
      </c>
      <c r="E14" s="62">
        <f t="shared" ref="E14:E21" si="2">D14*C14</f>
        <v>3007.92</v>
      </c>
      <c r="F14" s="62">
        <f>(-E14*20%)+E14</f>
        <v>2406.3360000000002</v>
      </c>
      <c r="G14" s="63">
        <f>E14*22.5%</f>
        <v>676.78200000000004</v>
      </c>
      <c r="H14" s="63">
        <f>F14*21.57%</f>
        <v>519.0466752000001</v>
      </c>
      <c r="I14" s="63">
        <f>121*C14</f>
        <v>121</v>
      </c>
      <c r="J14" s="63">
        <f t="shared" si="0"/>
        <v>13.85</v>
      </c>
      <c r="K14" s="114">
        <f t="shared" si="1"/>
        <v>15</v>
      </c>
      <c r="L14" s="64">
        <f>SUM(F14:K14)</f>
        <v>3752.0146752000005</v>
      </c>
      <c r="M14" s="65"/>
    </row>
    <row r="15" spans="1:13" s="66" customFormat="1" x14ac:dyDescent="0.4">
      <c r="A15" s="60" t="s">
        <v>15</v>
      </c>
      <c r="B15" s="61">
        <v>40</v>
      </c>
      <c r="C15" s="61">
        <v>15</v>
      </c>
      <c r="D15" s="116">
        <v>2886.24</v>
      </c>
      <c r="E15" s="62">
        <f t="shared" si="2"/>
        <v>43293.599999999999</v>
      </c>
      <c r="F15" s="62">
        <f>(-E15*15%)+E15</f>
        <v>36799.56</v>
      </c>
      <c r="G15" s="63">
        <f t="shared" ref="G15:G21" si="3">E15*22.5%</f>
        <v>9741.06</v>
      </c>
      <c r="H15" s="63">
        <f t="shared" ref="H15:H21" si="4">F15*21.57%</f>
        <v>7937.6650919999993</v>
      </c>
      <c r="I15" s="63">
        <f t="shared" ref="I15:I21" si="5">121*C15</f>
        <v>1815</v>
      </c>
      <c r="J15" s="63">
        <f t="shared" si="0"/>
        <v>207.75</v>
      </c>
      <c r="K15" s="114">
        <f t="shared" si="1"/>
        <v>225</v>
      </c>
      <c r="L15" s="64">
        <f t="shared" ref="L15:L21" si="6">SUM(F15:K15)</f>
        <v>56726.035091999991</v>
      </c>
      <c r="M15" s="65"/>
    </row>
    <row r="16" spans="1:13" s="66" customFormat="1" x14ac:dyDescent="0.4">
      <c r="A16" s="60" t="s">
        <v>168</v>
      </c>
      <c r="B16" s="61">
        <v>40</v>
      </c>
      <c r="C16" s="61">
        <v>4</v>
      </c>
      <c r="D16" s="116">
        <v>2886.24</v>
      </c>
      <c r="E16" s="62">
        <f t="shared" ref="E16" si="7">D16*C16</f>
        <v>11544.96</v>
      </c>
      <c r="F16" s="62">
        <f>(-E16*15%)+E16</f>
        <v>9813.2159999999985</v>
      </c>
      <c r="G16" s="63">
        <f t="shared" si="3"/>
        <v>2597.616</v>
      </c>
      <c r="H16" s="63">
        <f t="shared" si="4"/>
        <v>2116.7106911999999</v>
      </c>
      <c r="I16" s="63">
        <f t="shared" si="5"/>
        <v>484</v>
      </c>
      <c r="J16" s="63">
        <f t="shared" ref="J16" si="8">13.85*C16</f>
        <v>55.4</v>
      </c>
      <c r="K16" s="114">
        <f t="shared" ref="K16" si="9">15*C16</f>
        <v>60</v>
      </c>
      <c r="L16" s="64">
        <f t="shared" si="6"/>
        <v>15126.942691199998</v>
      </c>
      <c r="M16" s="65"/>
    </row>
    <row r="17" spans="1:13" s="66" customFormat="1" x14ac:dyDescent="0.4">
      <c r="A17" s="60" t="s">
        <v>21</v>
      </c>
      <c r="B17" s="61">
        <v>40</v>
      </c>
      <c r="C17" s="61">
        <v>2</v>
      </c>
      <c r="D17" s="116">
        <v>1766</v>
      </c>
      <c r="E17" s="62">
        <f t="shared" si="2"/>
        <v>3532</v>
      </c>
      <c r="F17" s="62">
        <f>(-E17*12%)+E17</f>
        <v>3108.16</v>
      </c>
      <c r="G17" s="63">
        <f t="shared" si="3"/>
        <v>794.7</v>
      </c>
      <c r="H17" s="63">
        <f t="shared" si="4"/>
        <v>670.43011200000001</v>
      </c>
      <c r="I17" s="63">
        <f t="shared" si="5"/>
        <v>242</v>
      </c>
      <c r="J17" s="63">
        <f t="shared" si="0"/>
        <v>27.7</v>
      </c>
      <c r="K17" s="114">
        <f t="shared" si="1"/>
        <v>30</v>
      </c>
      <c r="L17" s="64">
        <f t="shared" si="6"/>
        <v>4872.9901119999995</v>
      </c>
      <c r="M17" s="65"/>
    </row>
    <row r="18" spans="1:13" s="66" customFormat="1" x14ac:dyDescent="0.4">
      <c r="A18" s="60" t="s">
        <v>22</v>
      </c>
      <c r="B18" s="61">
        <v>40</v>
      </c>
      <c r="C18" s="61">
        <v>3</v>
      </c>
      <c r="D18" s="116">
        <v>1233.1600000000001</v>
      </c>
      <c r="E18" s="62">
        <f t="shared" si="2"/>
        <v>3699.4800000000005</v>
      </c>
      <c r="F18" s="62">
        <f>(-E18*12%)+E18</f>
        <v>3255.5424000000003</v>
      </c>
      <c r="G18" s="63">
        <f t="shared" si="3"/>
        <v>832.38300000000015</v>
      </c>
      <c r="H18" s="63">
        <f t="shared" si="4"/>
        <v>702.22049568000011</v>
      </c>
      <c r="I18" s="63">
        <f t="shared" si="5"/>
        <v>363</v>
      </c>
      <c r="J18" s="63">
        <f t="shared" si="0"/>
        <v>41.55</v>
      </c>
      <c r="K18" s="114">
        <f t="shared" si="1"/>
        <v>45</v>
      </c>
      <c r="L18" s="64">
        <f t="shared" si="6"/>
        <v>5239.6958956800008</v>
      </c>
      <c r="M18" s="65"/>
    </row>
    <row r="19" spans="1:13" s="66" customFormat="1" x14ac:dyDescent="0.4">
      <c r="A19" s="60" t="s">
        <v>24</v>
      </c>
      <c r="B19" s="61">
        <v>40</v>
      </c>
      <c r="C19" s="61">
        <v>3</v>
      </c>
      <c r="D19" s="116">
        <v>1233.1600000000001</v>
      </c>
      <c r="E19" s="62">
        <f t="shared" ref="E19" si="10">D19*C19</f>
        <v>3699.4800000000005</v>
      </c>
      <c r="F19" s="62">
        <f>(-E19*12%)+E19</f>
        <v>3255.5424000000003</v>
      </c>
      <c r="G19" s="63">
        <f t="shared" si="3"/>
        <v>832.38300000000015</v>
      </c>
      <c r="H19" s="63">
        <f t="shared" si="4"/>
        <v>702.22049568000011</v>
      </c>
      <c r="I19" s="63">
        <f t="shared" si="5"/>
        <v>363</v>
      </c>
      <c r="J19" s="63">
        <f t="shared" ref="J19" si="11">13.85*C19</f>
        <v>41.55</v>
      </c>
      <c r="K19" s="114">
        <f t="shared" ref="K19" si="12">15*C19</f>
        <v>45</v>
      </c>
      <c r="L19" s="64">
        <f t="shared" si="6"/>
        <v>5239.6958956800008</v>
      </c>
      <c r="M19" s="65"/>
    </row>
    <row r="20" spans="1:13" s="66" customFormat="1" x14ac:dyDescent="0.4">
      <c r="A20" s="146" t="s">
        <v>169</v>
      </c>
      <c r="B20" s="61">
        <v>40</v>
      </c>
      <c r="C20" s="61">
        <v>1</v>
      </c>
      <c r="D20" s="116">
        <v>2000</v>
      </c>
      <c r="E20" s="62">
        <f t="shared" ref="E20" si="13">D20*C20</f>
        <v>2000</v>
      </c>
      <c r="F20" s="62">
        <f>(-E20*13%)+E20</f>
        <v>1740</v>
      </c>
      <c r="G20" s="63">
        <f t="shared" si="3"/>
        <v>450</v>
      </c>
      <c r="H20" s="63">
        <f t="shared" si="4"/>
        <v>375.31799999999998</v>
      </c>
      <c r="I20" s="63">
        <f t="shared" si="5"/>
        <v>121</v>
      </c>
      <c r="J20" s="63">
        <f t="shared" ref="J20" si="14">13.85*C20</f>
        <v>13.85</v>
      </c>
      <c r="K20" s="114">
        <f t="shared" ref="K20" si="15">15*C20</f>
        <v>15</v>
      </c>
      <c r="L20" s="64">
        <f t="shared" si="6"/>
        <v>2715.1680000000001</v>
      </c>
      <c r="M20" s="65"/>
    </row>
    <row r="21" spans="1:13" s="66" customFormat="1" ht="21.6" thickBot="1" x14ac:dyDescent="0.45">
      <c r="A21" s="67" t="s">
        <v>19</v>
      </c>
      <c r="B21" s="68">
        <v>40</v>
      </c>
      <c r="C21" s="68">
        <v>1</v>
      </c>
      <c r="D21" s="162">
        <v>1233.1600000000001</v>
      </c>
      <c r="E21" s="69">
        <f t="shared" si="2"/>
        <v>1233.1600000000001</v>
      </c>
      <c r="F21" s="69">
        <f>(-E21*12%)+E21</f>
        <v>1085.1808000000001</v>
      </c>
      <c r="G21" s="63">
        <f t="shared" si="3"/>
        <v>277.46100000000001</v>
      </c>
      <c r="H21" s="70">
        <f t="shared" si="4"/>
        <v>234.07349856000002</v>
      </c>
      <c r="I21" s="70">
        <f t="shared" si="5"/>
        <v>121</v>
      </c>
      <c r="J21" s="70">
        <f t="shared" si="0"/>
        <v>13.85</v>
      </c>
      <c r="K21" s="145">
        <f t="shared" si="1"/>
        <v>15</v>
      </c>
      <c r="L21" s="115">
        <f t="shared" si="6"/>
        <v>1746.56529856</v>
      </c>
      <c r="M21" s="65"/>
    </row>
    <row r="22" spans="1:13" s="66" customFormat="1" x14ac:dyDescent="0.4">
      <c r="A22" s="163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13"/>
      <c r="M22" s="71"/>
    </row>
    <row r="23" spans="1:13" s="75" customFormat="1" x14ac:dyDescent="0.4">
      <c r="A23" s="72" t="s">
        <v>25</v>
      </c>
      <c r="B23" s="73"/>
      <c r="C23" s="73">
        <f t="shared" ref="C23:H23" si="16">SUM(C13:C21)</f>
        <v>31</v>
      </c>
      <c r="D23" s="74"/>
      <c r="E23" s="74">
        <f t="shared" si="16"/>
        <v>75647.8</v>
      </c>
      <c r="F23" s="74">
        <f t="shared" si="16"/>
        <v>64373.297599999991</v>
      </c>
      <c r="G23" s="74">
        <f t="shared" si="16"/>
        <v>17020.755000000001</v>
      </c>
      <c r="H23" s="74">
        <f t="shared" si="16"/>
        <v>13885.320292319997</v>
      </c>
      <c r="I23" s="74">
        <f>SUM(I13:I21)</f>
        <v>3751</v>
      </c>
      <c r="J23" s="74">
        <f>SUM(J13:J21)</f>
        <v>429.35</v>
      </c>
      <c r="K23" s="74">
        <f>SUM(K13:K21)</f>
        <v>465</v>
      </c>
      <c r="L23" s="74">
        <f>SUM(L13:L21)</f>
        <v>99924.722892319973</v>
      </c>
      <c r="M23" s="155">
        <f>L23/I6</f>
        <v>0.75950874824493497</v>
      </c>
    </row>
    <row r="24" spans="1:13" ht="30.75" customHeight="1" x14ac:dyDescent="0.4"/>
    <row r="25" spans="1:13" x14ac:dyDescent="0.4">
      <c r="E25" s="55"/>
      <c r="F25" s="55"/>
      <c r="G25" s="55"/>
      <c r="H25" s="55"/>
      <c r="I25" s="55">
        <f>E15*6%</f>
        <v>2597.616</v>
      </c>
      <c r="J25" s="55">
        <f>I15-I25</f>
        <v>-782.61599999999999</v>
      </c>
    </row>
    <row r="26" spans="1:13" x14ac:dyDescent="0.4">
      <c r="A26" s="105"/>
    </row>
    <row r="27" spans="1:13" ht="32.25" customHeight="1" x14ac:dyDescent="0.45">
      <c r="A27" s="100" t="s">
        <v>26</v>
      </c>
      <c r="B27" s="101"/>
      <c r="C27" s="101"/>
      <c r="D27" s="103"/>
      <c r="E27" s="147"/>
      <c r="F27" s="147"/>
      <c r="G27" s="147"/>
      <c r="H27" s="147"/>
      <c r="I27" s="55">
        <f>D15*6%</f>
        <v>173.17439999999999</v>
      </c>
      <c r="J27" s="55"/>
      <c r="K27" s="55"/>
      <c r="L27" s="55"/>
    </row>
    <row r="28" spans="1:13" ht="33" customHeight="1" x14ac:dyDescent="0.45">
      <c r="A28" s="100" t="s">
        <v>27</v>
      </c>
      <c r="B28" s="101"/>
      <c r="C28" s="101"/>
      <c r="D28" s="103"/>
      <c r="E28" s="101"/>
      <c r="F28" s="101"/>
    </row>
    <row r="29" spans="1:13" x14ac:dyDescent="0.4">
      <c r="A29" s="77"/>
      <c r="J29" s="53"/>
    </row>
    <row r="30" spans="1:13" x14ac:dyDescent="0.4">
      <c r="J30" s="53"/>
    </row>
    <row r="31" spans="1:13" x14ac:dyDescent="0.4">
      <c r="J31" s="53"/>
    </row>
    <row r="32" spans="1:13" x14ac:dyDescent="0.4">
      <c r="J32" s="53"/>
    </row>
    <row r="33" spans="10:10" x14ac:dyDescent="0.4">
      <c r="J33" s="53"/>
    </row>
    <row r="34" spans="10:10" x14ac:dyDescent="0.4">
      <c r="J34" s="53"/>
    </row>
    <row r="35" spans="10:10" x14ac:dyDescent="0.4">
      <c r="J35" s="53"/>
    </row>
    <row r="36" spans="10:10" x14ac:dyDescent="0.4">
      <c r="J36" s="53"/>
    </row>
    <row r="37" spans="10:10" x14ac:dyDescent="0.4">
      <c r="J37" s="53"/>
    </row>
    <row r="38" spans="10:10" x14ac:dyDescent="0.4">
      <c r="J38" s="53"/>
    </row>
    <row r="39" spans="10:10" x14ac:dyDescent="0.4">
      <c r="J39" s="53"/>
    </row>
    <row r="40" spans="10:10" x14ac:dyDescent="0.4">
      <c r="J40" s="53"/>
    </row>
    <row r="41" spans="10:10" x14ac:dyDescent="0.4">
      <c r="J41" s="53"/>
    </row>
    <row r="42" spans="10:10" x14ac:dyDescent="0.4">
      <c r="J42" s="53"/>
    </row>
    <row r="43" spans="10:10" x14ac:dyDescent="0.4">
      <c r="J43" s="53"/>
    </row>
  </sheetData>
  <mergeCells count="2">
    <mergeCell ref="A22:K22"/>
    <mergeCell ref="E9:G9"/>
  </mergeCells>
  <phoneticPr fontId="4" type="noConversion"/>
  <printOptions horizontalCentered="1"/>
  <pageMargins left="0" right="0" top="0" bottom="0" header="0" footer="0"/>
  <pageSetup paperSize="9" scale="54" orientation="landscape" verticalDpi="4294967293" r:id="rId1"/>
  <ignoredErrors>
    <ignoredError sqref="F20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F33"/>
  <sheetViews>
    <sheetView zoomScale="95" zoomScaleNormal="95" zoomScalePageLayoutView="75" workbookViewId="0">
      <selection activeCell="G15" sqref="G15"/>
    </sheetView>
  </sheetViews>
  <sheetFormatPr defaultColWidth="11.44140625" defaultRowHeight="14.4" x14ac:dyDescent="0.3"/>
  <cols>
    <col min="1" max="1" width="56.33203125" bestFit="1" customWidth="1"/>
    <col min="2" max="2" width="12.109375" customWidth="1"/>
    <col min="3" max="3" width="7.33203125" customWidth="1"/>
    <col min="4" max="4" width="13.6640625" customWidth="1"/>
    <col min="5" max="5" width="11.6640625" hidden="1" customWidth="1"/>
    <col min="6" max="6" width="15.6640625" bestFit="1" customWidth="1"/>
    <col min="7" max="7" width="14" bestFit="1" customWidth="1"/>
    <col min="8" max="8" width="15.6640625" bestFit="1" customWidth="1"/>
    <col min="9" max="10" width="14" bestFit="1" customWidth="1"/>
    <col min="11" max="11" width="12.88671875" bestFit="1" customWidth="1"/>
    <col min="12" max="14" width="14" bestFit="1" customWidth="1"/>
    <col min="15" max="15" width="12.88671875" bestFit="1" customWidth="1"/>
    <col min="16" max="17" width="14" bestFit="1" customWidth="1"/>
    <col min="18" max="18" width="12.88671875" bestFit="1" customWidth="1"/>
    <col min="19" max="19" width="57.33203125" bestFit="1" customWidth="1"/>
    <col min="20" max="20" width="10" bestFit="1" customWidth="1"/>
    <col min="21" max="21" width="12.88671875" bestFit="1" customWidth="1"/>
    <col min="22" max="22" width="15.33203125" bestFit="1" customWidth="1"/>
    <col min="23" max="23" width="5.88671875" customWidth="1"/>
    <col min="24" max="24" width="10" bestFit="1" customWidth="1"/>
    <col min="25" max="25" width="12.88671875" bestFit="1" customWidth="1"/>
    <col min="26" max="26" width="5.88671875" bestFit="1" customWidth="1"/>
    <col min="27" max="27" width="10" bestFit="1" customWidth="1"/>
    <col min="28" max="28" width="12.88671875" bestFit="1" customWidth="1"/>
    <col min="29" max="29" width="5.88671875" customWidth="1"/>
    <col min="30" max="30" width="10" bestFit="1" customWidth="1"/>
    <col min="31" max="31" width="12.88671875" bestFit="1" customWidth="1"/>
    <col min="32" max="32" width="38.6640625" bestFit="1" customWidth="1"/>
  </cols>
  <sheetData>
    <row r="2" spans="1:32" ht="21" x14ac:dyDescent="0.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</row>
    <row r="3" spans="1:32" ht="21" x14ac:dyDescent="0.4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</row>
    <row r="4" spans="1:32" x14ac:dyDescent="0.3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</row>
    <row r="5" spans="1:32" ht="18" x14ac:dyDescent="0.3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</row>
    <row r="6" spans="1:32" ht="18" x14ac:dyDescent="0.35">
      <c r="A6" s="21" t="s">
        <v>28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</row>
    <row r="7" spans="1:32" ht="18" x14ac:dyDescent="0.35">
      <c r="A7" t="s">
        <v>29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</row>
    <row r="8" spans="1:32" ht="18" x14ac:dyDescent="0.35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</row>
    <row r="10" spans="1:32" ht="14.1" customHeight="1" x14ac:dyDescent="0.3">
      <c r="A10" s="175" t="s">
        <v>30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</row>
    <row r="11" spans="1:32" ht="27.9" customHeight="1" x14ac:dyDescent="0.3">
      <c r="A11" s="170" t="s">
        <v>31</v>
      </c>
      <c r="B11" s="170" t="s">
        <v>32</v>
      </c>
      <c r="C11" s="170" t="s">
        <v>33</v>
      </c>
      <c r="D11" s="170" t="s">
        <v>34</v>
      </c>
      <c r="E11" s="170" t="s">
        <v>35</v>
      </c>
      <c r="F11" s="170" t="s">
        <v>36</v>
      </c>
      <c r="G11" s="172"/>
      <c r="H11" s="173"/>
      <c r="I11" s="173"/>
      <c r="J11" s="173"/>
      <c r="K11" s="173"/>
      <c r="L11" s="173"/>
      <c r="M11" s="173"/>
      <c r="N11" s="173"/>
      <c r="O11" s="173"/>
      <c r="P11" s="173"/>
      <c r="Q11" s="174"/>
      <c r="R11" s="106"/>
      <c r="S11" s="171" t="s">
        <v>37</v>
      </c>
      <c r="T11" s="171" t="s">
        <v>38</v>
      </c>
      <c r="U11" s="171"/>
      <c r="V11" s="106" t="s">
        <v>39</v>
      </c>
      <c r="W11" s="172" t="s">
        <v>40</v>
      </c>
      <c r="X11" s="173"/>
      <c r="Y11" s="174"/>
      <c r="Z11" s="170" t="s">
        <v>41</v>
      </c>
      <c r="AA11" s="170"/>
      <c r="AB11" s="170"/>
      <c r="AC11" s="170" t="s">
        <v>42</v>
      </c>
      <c r="AD11" s="170"/>
      <c r="AE11" s="170"/>
      <c r="AF11" s="168" t="s">
        <v>43</v>
      </c>
    </row>
    <row r="12" spans="1:32" ht="27.9" customHeight="1" x14ac:dyDescent="0.3">
      <c r="A12" s="170"/>
      <c r="B12" s="170"/>
      <c r="C12" s="170"/>
      <c r="D12" s="170"/>
      <c r="E12" s="170"/>
      <c r="F12" s="170"/>
      <c r="G12" s="106" t="s">
        <v>44</v>
      </c>
      <c r="H12" s="106" t="s">
        <v>45</v>
      </c>
      <c r="I12" s="106" t="s">
        <v>46</v>
      </c>
      <c r="J12" s="106" t="s">
        <v>47</v>
      </c>
      <c r="K12" s="106" t="s">
        <v>48</v>
      </c>
      <c r="L12" s="106" t="s">
        <v>49</v>
      </c>
      <c r="M12" s="106" t="s">
        <v>50</v>
      </c>
      <c r="N12" s="106" t="s">
        <v>51</v>
      </c>
      <c r="O12" s="106" t="s">
        <v>52</v>
      </c>
      <c r="P12" s="106" t="s">
        <v>53</v>
      </c>
      <c r="Q12" s="106" t="s">
        <v>54</v>
      </c>
      <c r="R12" s="106" t="s">
        <v>55</v>
      </c>
      <c r="S12" s="171"/>
      <c r="T12" s="106" t="s">
        <v>56</v>
      </c>
      <c r="U12" s="106" t="s">
        <v>57</v>
      </c>
      <c r="V12" s="106" t="s">
        <v>57</v>
      </c>
      <c r="W12" s="106" t="s">
        <v>58</v>
      </c>
      <c r="X12" s="106" t="s">
        <v>59</v>
      </c>
      <c r="Y12" s="106" t="s">
        <v>57</v>
      </c>
      <c r="Z12" s="106" t="s">
        <v>58</v>
      </c>
      <c r="AA12" s="106" t="s">
        <v>59</v>
      </c>
      <c r="AB12" s="106" t="s">
        <v>57</v>
      </c>
      <c r="AC12" s="106" t="s">
        <v>58</v>
      </c>
      <c r="AD12" s="106" t="s">
        <v>59</v>
      </c>
      <c r="AE12" s="106" t="s">
        <v>57</v>
      </c>
      <c r="AF12" s="169"/>
    </row>
    <row r="13" spans="1:32" s="6" customFormat="1" x14ac:dyDescent="0.3">
      <c r="A13" s="11" t="str">
        <f>VPTA!A13</f>
        <v>DIRETOR</v>
      </c>
      <c r="B13" s="12">
        <f>VLOOKUP(A13,VPTA!A:K,2,FALSE)</f>
        <v>40</v>
      </c>
      <c r="C13" s="12">
        <f>VLOOKUP(A13,VPTA!A:K,3,FALSE)</f>
        <v>1</v>
      </c>
      <c r="D13" s="13">
        <f>VLOOKUP(A13,VPTA!A:K,4,FALSE)</f>
        <v>3637.2</v>
      </c>
      <c r="E13" s="13"/>
      <c r="F13" s="14">
        <f t="shared" ref="F13:F19" si="0">SUM(D13:E13)*C13</f>
        <v>3637.2</v>
      </c>
      <c r="G13" s="14">
        <f t="shared" ref="G13:G20" si="1">F13*8%</f>
        <v>290.976</v>
      </c>
      <c r="H13" s="14">
        <f t="shared" ref="H13:H19" si="2">(F13*5.8%)+(F13*20%)</f>
        <v>938.39760000000001</v>
      </c>
      <c r="I13" s="14">
        <f t="shared" ref="I13:I19" si="3">F13/12</f>
        <v>303.09999999999997</v>
      </c>
      <c r="J13" s="14">
        <f t="shared" ref="J13:J20" si="4">I13*27.8%</f>
        <v>84.261799999999994</v>
      </c>
      <c r="K13" s="14">
        <f t="shared" ref="K13:K19" si="5">I13*8%</f>
        <v>24.247999999999998</v>
      </c>
      <c r="L13" s="14">
        <f t="shared" ref="L13:L19" si="6">F13/12</f>
        <v>303.09999999999997</v>
      </c>
      <c r="M13" s="14">
        <f>L13/3</f>
        <v>101.03333333333332</v>
      </c>
      <c r="N13" s="14">
        <f t="shared" ref="N13:N19" si="7">(L13+M13)*27.8%</f>
        <v>112.34906666666666</v>
      </c>
      <c r="O13" s="14">
        <f t="shared" ref="O13:O19" si="8">(L13+M13)*8%</f>
        <v>32.330666666666659</v>
      </c>
      <c r="P13" s="14">
        <f>F13/12</f>
        <v>303.09999999999997</v>
      </c>
      <c r="Q13" s="14">
        <f>((G13+K13+O13)*50%)</f>
        <v>173.77733333333333</v>
      </c>
      <c r="R13" s="14">
        <f t="shared" ref="R13:R19" si="9">(F13+I13+L13+M13+P13)*1%</f>
        <v>46.475333333333339</v>
      </c>
      <c r="S13" s="14">
        <f t="shared" ref="S13:S20" si="10">SUM(I13:R13)</f>
        <v>1483.775533333333</v>
      </c>
      <c r="T13" s="13">
        <v>132</v>
      </c>
      <c r="U13" s="14">
        <f t="shared" ref="U13:U20" si="11">T13*C13</f>
        <v>132</v>
      </c>
      <c r="V13" s="14">
        <f t="shared" ref="V13:V20" si="12">SUM(U13+S13+H13+G13+F13)</f>
        <v>6482.3491333333332</v>
      </c>
      <c r="W13" s="17">
        <f t="shared" ref="W13:W20" si="13">C13</f>
        <v>1</v>
      </c>
      <c r="X13" s="14">
        <v>504</v>
      </c>
      <c r="Y13" s="14">
        <f t="shared" ref="Y13:Y20" si="14">X13*W13</f>
        <v>504</v>
      </c>
      <c r="Z13" s="12">
        <f>C13</f>
        <v>1</v>
      </c>
      <c r="AA13" s="18">
        <v>132</v>
      </c>
      <c r="AB13" s="13">
        <f t="shared" ref="AB13:AB20" si="15">AA13*Z13</f>
        <v>132</v>
      </c>
      <c r="AC13" s="12">
        <f t="shared" ref="AC13:AC19" si="16">C13</f>
        <v>1</v>
      </c>
      <c r="AD13" s="18">
        <v>313</v>
      </c>
      <c r="AE13" s="13">
        <f t="shared" ref="AE13:AE20" si="17">AD13*AC13</f>
        <v>313</v>
      </c>
      <c r="AF13" s="14">
        <f t="shared" ref="AF13:AF20" si="18">V13+AE13+Y13</f>
        <v>7299.3491333333332</v>
      </c>
    </row>
    <row r="14" spans="1:32" s="6" customFormat="1" x14ac:dyDescent="0.3">
      <c r="A14" s="11" t="str">
        <f>VPTA!A14</f>
        <v>COORDENADOR PEDAGÓGICO</v>
      </c>
      <c r="B14" s="12">
        <f>VLOOKUP(A14,VPTA!A:K,2,FALSE)</f>
        <v>40</v>
      </c>
      <c r="C14" s="12">
        <f>VLOOKUP(A14,VPTA!A:K,3,FALSE)</f>
        <v>1</v>
      </c>
      <c r="D14" s="13">
        <f>VLOOKUP(A14,VPTA!A:K,4,FALSE)</f>
        <v>3007.92</v>
      </c>
      <c r="E14" s="13"/>
      <c r="F14" s="14">
        <f>SUM(D14:E14)*C14</f>
        <v>3007.92</v>
      </c>
      <c r="G14" s="14">
        <f t="shared" si="1"/>
        <v>240.6336</v>
      </c>
      <c r="H14" s="14">
        <f>(F14*5.8%)+(F14*20%)</f>
        <v>776.04336000000012</v>
      </c>
      <c r="I14" s="14">
        <f>F14/12</f>
        <v>250.66</v>
      </c>
      <c r="J14" s="14">
        <f t="shared" si="4"/>
        <v>69.683480000000003</v>
      </c>
      <c r="K14" s="14">
        <f>I14*8%</f>
        <v>20.052800000000001</v>
      </c>
      <c r="L14" s="14">
        <f>F14/12</f>
        <v>250.66</v>
      </c>
      <c r="M14" s="14">
        <f>L14/3</f>
        <v>83.553333333333327</v>
      </c>
      <c r="N14" s="14">
        <f>(L14+M14)*27.8%</f>
        <v>92.911306666666675</v>
      </c>
      <c r="O14" s="14">
        <f>(L14+M14)*8%</f>
        <v>26.737066666666664</v>
      </c>
      <c r="P14" s="14">
        <f>F14/12</f>
        <v>250.66</v>
      </c>
      <c r="Q14" s="14">
        <f>((G14+K14+O14)*50%)</f>
        <v>143.71173333333331</v>
      </c>
      <c r="R14" s="14">
        <f>(F14+I14+L14+M14+P14)*1%</f>
        <v>38.434533333333327</v>
      </c>
      <c r="S14" s="14">
        <f t="shared" si="10"/>
        <v>1227.0642533333332</v>
      </c>
      <c r="T14" s="13">
        <v>132</v>
      </c>
      <c r="U14" s="14">
        <f t="shared" si="11"/>
        <v>132</v>
      </c>
      <c r="V14" s="14">
        <f t="shared" si="12"/>
        <v>5383.6612133333338</v>
      </c>
      <c r="W14" s="17">
        <f t="shared" si="13"/>
        <v>1</v>
      </c>
      <c r="X14" s="14">
        <v>504</v>
      </c>
      <c r="Y14" s="14">
        <f t="shared" si="14"/>
        <v>504</v>
      </c>
      <c r="Z14" s="12">
        <f>C14</f>
        <v>1</v>
      </c>
      <c r="AA14" s="18">
        <v>132</v>
      </c>
      <c r="AB14" s="13">
        <f>AA14*Z14</f>
        <v>132</v>
      </c>
      <c r="AC14" s="12">
        <f t="shared" si="16"/>
        <v>1</v>
      </c>
      <c r="AD14" s="18">
        <v>313</v>
      </c>
      <c r="AE14" s="13">
        <f t="shared" si="17"/>
        <v>313</v>
      </c>
      <c r="AF14" s="14">
        <f>V14+AE14+Y14</f>
        <v>6200.6612133333338</v>
      </c>
    </row>
    <row r="15" spans="1:32" s="6" customFormat="1" x14ac:dyDescent="0.3">
      <c r="A15" s="11" t="str">
        <f>VPTA!A15</f>
        <v>PROFESSOR DE EDUCAÇÃO INFANTIL</v>
      </c>
      <c r="B15" s="12">
        <f>VLOOKUP(A15,VPTA!A:K,2,FALSE)</f>
        <v>40</v>
      </c>
      <c r="C15" s="12">
        <f>VLOOKUP(A15,VPTA!A:K,3,FALSE)</f>
        <v>15</v>
      </c>
      <c r="D15" s="13">
        <f>VLOOKUP(A15,VPTA!A:K,4,FALSE)</f>
        <v>2886.24</v>
      </c>
      <c r="E15" s="13"/>
      <c r="F15" s="14">
        <f>SUM(D15:E15)*C15</f>
        <v>43293.599999999999</v>
      </c>
      <c r="G15" s="14">
        <f t="shared" si="1"/>
        <v>3463.4879999999998</v>
      </c>
      <c r="H15" s="14">
        <f>(F15*5.8%)+(F15*20%)</f>
        <v>11169.748799999999</v>
      </c>
      <c r="I15" s="14">
        <f>F15/12</f>
        <v>3607.7999999999997</v>
      </c>
      <c r="J15" s="14">
        <f t="shared" si="4"/>
        <v>1002.9684</v>
      </c>
      <c r="K15" s="14">
        <f>I15*8%</f>
        <v>288.62399999999997</v>
      </c>
      <c r="L15" s="14">
        <f>F15/12</f>
        <v>3607.7999999999997</v>
      </c>
      <c r="M15" s="14">
        <f t="shared" ref="M15:M20" si="19">L15/3</f>
        <v>1202.5999999999999</v>
      </c>
      <c r="N15" s="14">
        <f>(L15+M15)*27.8%</f>
        <v>1337.2912000000001</v>
      </c>
      <c r="O15" s="14">
        <f>(L15+M15)*8%</f>
        <v>384.83199999999999</v>
      </c>
      <c r="P15" s="14">
        <f t="shared" ref="P15:P20" si="20">F15/12</f>
        <v>3607.7999999999997</v>
      </c>
      <c r="Q15" s="14">
        <f t="shared" ref="Q15:Q20" si="21">((G15+K15+O15)*50%)</f>
        <v>2068.4719999999998</v>
      </c>
      <c r="R15" s="14">
        <f>(F15+I15+L15+M15+P15)*1%</f>
        <v>553.19600000000003</v>
      </c>
      <c r="S15" s="14">
        <f t="shared" si="10"/>
        <v>17661.383599999997</v>
      </c>
      <c r="T15" s="13">
        <v>132</v>
      </c>
      <c r="U15" s="14">
        <f t="shared" si="11"/>
        <v>1980</v>
      </c>
      <c r="V15" s="14">
        <f t="shared" si="12"/>
        <v>77568.220399999991</v>
      </c>
      <c r="W15" s="17">
        <f t="shared" si="13"/>
        <v>15</v>
      </c>
      <c r="X15" s="14">
        <v>504</v>
      </c>
      <c r="Y15" s="14">
        <f t="shared" si="14"/>
        <v>7560</v>
      </c>
      <c r="Z15" s="12">
        <f t="shared" ref="Z15:Z20" si="22">C15</f>
        <v>15</v>
      </c>
      <c r="AA15" s="18">
        <v>132</v>
      </c>
      <c r="AB15" s="13">
        <f t="shared" si="15"/>
        <v>1980</v>
      </c>
      <c r="AC15" s="12">
        <f t="shared" si="16"/>
        <v>15</v>
      </c>
      <c r="AD15" s="18">
        <v>313</v>
      </c>
      <c r="AE15" s="13">
        <f t="shared" si="17"/>
        <v>4695</v>
      </c>
      <c r="AF15" s="14">
        <f t="shared" si="18"/>
        <v>89823.220399999991</v>
      </c>
    </row>
    <row r="16" spans="1:32" x14ac:dyDescent="0.3">
      <c r="A16" s="11" t="e">
        <f>VPTA!#REF!</f>
        <v>#REF!</v>
      </c>
      <c r="B16" s="12" t="e">
        <f>VLOOKUP(A16,VPTA!A:K,2,FALSE)</f>
        <v>#REF!</v>
      </c>
      <c r="C16" s="12" t="e">
        <f>VLOOKUP(A16,VPTA!A:K,3,FALSE)</f>
        <v>#REF!</v>
      </c>
      <c r="D16" s="13" t="e">
        <f>VLOOKUP(A16,VPTA!A:K,4,FALSE)</f>
        <v>#REF!</v>
      </c>
      <c r="E16" s="10"/>
      <c r="F16" s="14" t="e">
        <f t="shared" si="0"/>
        <v>#REF!</v>
      </c>
      <c r="G16" s="14" t="e">
        <f t="shared" si="1"/>
        <v>#REF!</v>
      </c>
      <c r="H16" s="14" t="e">
        <f t="shared" si="2"/>
        <v>#REF!</v>
      </c>
      <c r="I16" s="14" t="e">
        <f t="shared" si="3"/>
        <v>#REF!</v>
      </c>
      <c r="J16" s="14" t="e">
        <f t="shared" si="4"/>
        <v>#REF!</v>
      </c>
      <c r="K16" s="14" t="e">
        <f t="shared" si="5"/>
        <v>#REF!</v>
      </c>
      <c r="L16" s="14" t="e">
        <f t="shared" si="6"/>
        <v>#REF!</v>
      </c>
      <c r="M16" s="14" t="e">
        <f t="shared" si="19"/>
        <v>#REF!</v>
      </c>
      <c r="N16" s="14" t="e">
        <f t="shared" si="7"/>
        <v>#REF!</v>
      </c>
      <c r="O16" s="14" t="e">
        <f t="shared" si="8"/>
        <v>#REF!</v>
      </c>
      <c r="P16" s="14" t="e">
        <f t="shared" si="20"/>
        <v>#REF!</v>
      </c>
      <c r="Q16" s="14" t="e">
        <f t="shared" si="21"/>
        <v>#REF!</v>
      </c>
      <c r="R16" s="14" t="e">
        <f t="shared" si="9"/>
        <v>#REF!</v>
      </c>
      <c r="S16" s="14" t="e">
        <f t="shared" si="10"/>
        <v>#REF!</v>
      </c>
      <c r="T16" s="13">
        <v>132</v>
      </c>
      <c r="U16" s="14" t="e">
        <f t="shared" si="11"/>
        <v>#REF!</v>
      </c>
      <c r="V16" s="14" t="e">
        <f t="shared" si="12"/>
        <v>#REF!</v>
      </c>
      <c r="W16" s="17" t="e">
        <f t="shared" si="13"/>
        <v>#REF!</v>
      </c>
      <c r="X16" s="14">
        <v>504</v>
      </c>
      <c r="Y16" s="14" t="e">
        <f t="shared" si="14"/>
        <v>#REF!</v>
      </c>
      <c r="Z16" s="12" t="e">
        <f t="shared" si="22"/>
        <v>#REF!</v>
      </c>
      <c r="AA16" s="18">
        <v>132</v>
      </c>
      <c r="AB16" s="13" t="e">
        <f t="shared" si="15"/>
        <v>#REF!</v>
      </c>
      <c r="AC16" s="12" t="e">
        <f t="shared" si="16"/>
        <v>#REF!</v>
      </c>
      <c r="AD16" s="18">
        <v>313</v>
      </c>
      <c r="AE16" s="13" t="e">
        <f t="shared" si="17"/>
        <v>#REF!</v>
      </c>
      <c r="AF16" s="14" t="e">
        <f t="shared" si="18"/>
        <v>#REF!</v>
      </c>
    </row>
    <row r="17" spans="1:32" s="6" customFormat="1" x14ac:dyDescent="0.3">
      <c r="A17" s="11" t="e">
        <f>VPTA!#REF!</f>
        <v>#REF!</v>
      </c>
      <c r="B17" s="12" t="e">
        <f>VLOOKUP(A17,VPTA!A:K,2,FALSE)</f>
        <v>#REF!</v>
      </c>
      <c r="C17" s="12" t="e">
        <f>VLOOKUP(A17,VPTA!A:K,3,FALSE)</f>
        <v>#REF!</v>
      </c>
      <c r="D17" s="13" t="e">
        <f>VLOOKUP(A17,VPTA!A:K,4,FALSE)</f>
        <v>#REF!</v>
      </c>
      <c r="E17" s="13"/>
      <c r="F17" s="14" t="e">
        <f t="shared" si="0"/>
        <v>#REF!</v>
      </c>
      <c r="G17" s="14" t="e">
        <f t="shared" si="1"/>
        <v>#REF!</v>
      </c>
      <c r="H17" s="14" t="e">
        <f t="shared" si="2"/>
        <v>#REF!</v>
      </c>
      <c r="I17" s="14" t="e">
        <f t="shared" si="3"/>
        <v>#REF!</v>
      </c>
      <c r="J17" s="14" t="e">
        <f t="shared" si="4"/>
        <v>#REF!</v>
      </c>
      <c r="K17" s="14" t="e">
        <f t="shared" si="5"/>
        <v>#REF!</v>
      </c>
      <c r="L17" s="14" t="e">
        <f t="shared" si="6"/>
        <v>#REF!</v>
      </c>
      <c r="M17" s="14" t="e">
        <f t="shared" si="19"/>
        <v>#REF!</v>
      </c>
      <c r="N17" s="14" t="e">
        <f t="shared" si="7"/>
        <v>#REF!</v>
      </c>
      <c r="O17" s="14" t="e">
        <f t="shared" si="8"/>
        <v>#REF!</v>
      </c>
      <c r="P17" s="14" t="e">
        <f t="shared" si="20"/>
        <v>#REF!</v>
      </c>
      <c r="Q17" s="14" t="e">
        <f t="shared" si="21"/>
        <v>#REF!</v>
      </c>
      <c r="R17" s="14" t="e">
        <f t="shared" si="9"/>
        <v>#REF!</v>
      </c>
      <c r="S17" s="14" t="e">
        <f t="shared" si="10"/>
        <v>#REF!</v>
      </c>
      <c r="T17" s="13">
        <v>132</v>
      </c>
      <c r="U17" s="14" t="e">
        <f t="shared" si="11"/>
        <v>#REF!</v>
      </c>
      <c r="V17" s="14" t="e">
        <f t="shared" si="12"/>
        <v>#REF!</v>
      </c>
      <c r="W17" s="17" t="e">
        <f t="shared" si="13"/>
        <v>#REF!</v>
      </c>
      <c r="X17" s="14">
        <v>504</v>
      </c>
      <c r="Y17" s="14" t="e">
        <f t="shared" si="14"/>
        <v>#REF!</v>
      </c>
      <c r="Z17" s="12" t="e">
        <f t="shared" si="22"/>
        <v>#REF!</v>
      </c>
      <c r="AA17" s="18">
        <v>132</v>
      </c>
      <c r="AB17" s="13" t="e">
        <f t="shared" si="15"/>
        <v>#REF!</v>
      </c>
      <c r="AC17" s="12" t="e">
        <f t="shared" si="16"/>
        <v>#REF!</v>
      </c>
      <c r="AD17" s="18">
        <v>313</v>
      </c>
      <c r="AE17" s="13" t="e">
        <f t="shared" si="17"/>
        <v>#REF!</v>
      </c>
      <c r="AF17" s="14" t="e">
        <f t="shared" si="18"/>
        <v>#REF!</v>
      </c>
    </row>
    <row r="18" spans="1:32" s="6" customFormat="1" x14ac:dyDescent="0.3">
      <c r="A18" s="11" t="str">
        <f>VPTA!A17</f>
        <v>COZINHEIRA</v>
      </c>
      <c r="B18" s="12">
        <f>VLOOKUP(A18,VPTA!A:K,2,FALSE)</f>
        <v>40</v>
      </c>
      <c r="C18" s="12">
        <f>VLOOKUP(A18,VPTA!A:K,3,FALSE)</f>
        <v>2</v>
      </c>
      <c r="D18" s="13">
        <f>VLOOKUP(A18,VPTA!A:K,4,FALSE)</f>
        <v>1766</v>
      </c>
      <c r="E18" s="13"/>
      <c r="F18" s="14">
        <f>SUM(D18:E18)*C18</f>
        <v>3532</v>
      </c>
      <c r="G18" s="14">
        <f t="shared" si="1"/>
        <v>282.56</v>
      </c>
      <c r="H18" s="14">
        <f>(F18*5.8%)+(F18*20%)</f>
        <v>911.25600000000009</v>
      </c>
      <c r="I18" s="14">
        <f>F18/12</f>
        <v>294.33333333333331</v>
      </c>
      <c r="J18" s="14">
        <f t="shared" si="4"/>
        <v>81.824666666666673</v>
      </c>
      <c r="K18" s="14">
        <f>I18*8%</f>
        <v>23.546666666666667</v>
      </c>
      <c r="L18" s="14">
        <f>F18/12</f>
        <v>294.33333333333331</v>
      </c>
      <c r="M18" s="14">
        <f>L18/3</f>
        <v>98.1111111111111</v>
      </c>
      <c r="N18" s="14">
        <f>(L18+M18)*27.8%</f>
        <v>109.09955555555555</v>
      </c>
      <c r="O18" s="14">
        <f>(L18+M18)*8%</f>
        <v>31.395555555555553</v>
      </c>
      <c r="P18" s="14">
        <f>F18/12</f>
        <v>294.33333333333331</v>
      </c>
      <c r="Q18" s="14">
        <f>((G18+K18+O18)*50%)</f>
        <v>168.75111111111113</v>
      </c>
      <c r="R18" s="14">
        <f>(F18+I18+L18+M18+P18)*1%</f>
        <v>45.131111111111117</v>
      </c>
      <c r="S18" s="14">
        <f t="shared" si="10"/>
        <v>1440.8597777777777</v>
      </c>
      <c r="T18" s="13">
        <v>132</v>
      </c>
      <c r="U18" s="14">
        <f t="shared" si="11"/>
        <v>264</v>
      </c>
      <c r="V18" s="14">
        <f t="shared" si="12"/>
        <v>6430.6757777777784</v>
      </c>
      <c r="W18" s="17">
        <f t="shared" si="13"/>
        <v>2</v>
      </c>
      <c r="X18" s="14">
        <v>504</v>
      </c>
      <c r="Y18" s="14">
        <f t="shared" si="14"/>
        <v>1008</v>
      </c>
      <c r="Z18" s="12">
        <f>C18</f>
        <v>2</v>
      </c>
      <c r="AA18" s="18">
        <v>132</v>
      </c>
      <c r="AB18" s="13">
        <f>AA18*Z18</f>
        <v>264</v>
      </c>
      <c r="AC18" s="12">
        <f t="shared" si="16"/>
        <v>2</v>
      </c>
      <c r="AD18" s="18">
        <v>313</v>
      </c>
      <c r="AE18" s="13">
        <f t="shared" si="17"/>
        <v>626</v>
      </c>
      <c r="AF18" s="14">
        <f>V18+AE18+Y18</f>
        <v>8064.6757777777784</v>
      </c>
    </row>
    <row r="19" spans="1:32" s="6" customFormat="1" x14ac:dyDescent="0.3">
      <c r="A19" s="11" t="e">
        <f>VPTA!#REF!</f>
        <v>#REF!</v>
      </c>
      <c r="B19" s="12" t="e">
        <f>VLOOKUP(A19,VPTA!A:K,2,FALSE)</f>
        <v>#REF!</v>
      </c>
      <c r="C19" s="12" t="e">
        <f>VLOOKUP(A19,VPTA!A:K,3,FALSE)</f>
        <v>#REF!</v>
      </c>
      <c r="D19" s="13" t="e">
        <f>VLOOKUP(A19,VPTA!A:K,4,FALSE)</f>
        <v>#REF!</v>
      </c>
      <c r="E19" s="13"/>
      <c r="F19" s="14" t="e">
        <f t="shared" si="0"/>
        <v>#REF!</v>
      </c>
      <c r="G19" s="14" t="e">
        <f t="shared" si="1"/>
        <v>#REF!</v>
      </c>
      <c r="H19" s="14" t="e">
        <f t="shared" si="2"/>
        <v>#REF!</v>
      </c>
      <c r="I19" s="14" t="e">
        <f t="shared" si="3"/>
        <v>#REF!</v>
      </c>
      <c r="J19" s="14" t="e">
        <f t="shared" si="4"/>
        <v>#REF!</v>
      </c>
      <c r="K19" s="14" t="e">
        <f t="shared" si="5"/>
        <v>#REF!</v>
      </c>
      <c r="L19" s="14" t="e">
        <f t="shared" si="6"/>
        <v>#REF!</v>
      </c>
      <c r="M19" s="14" t="e">
        <f t="shared" si="19"/>
        <v>#REF!</v>
      </c>
      <c r="N19" s="14" t="e">
        <f t="shared" si="7"/>
        <v>#REF!</v>
      </c>
      <c r="O19" s="14" t="e">
        <f t="shared" si="8"/>
        <v>#REF!</v>
      </c>
      <c r="P19" s="14" t="e">
        <f t="shared" si="20"/>
        <v>#REF!</v>
      </c>
      <c r="Q19" s="14" t="e">
        <f t="shared" si="21"/>
        <v>#REF!</v>
      </c>
      <c r="R19" s="14" t="e">
        <f t="shared" si="9"/>
        <v>#REF!</v>
      </c>
      <c r="S19" s="14" t="e">
        <f t="shared" si="10"/>
        <v>#REF!</v>
      </c>
      <c r="T19" s="13">
        <v>132</v>
      </c>
      <c r="U19" s="14" t="e">
        <f t="shared" si="11"/>
        <v>#REF!</v>
      </c>
      <c r="V19" s="14" t="e">
        <f t="shared" si="12"/>
        <v>#REF!</v>
      </c>
      <c r="W19" s="17" t="e">
        <f t="shared" si="13"/>
        <v>#REF!</v>
      </c>
      <c r="X19" s="14">
        <v>504</v>
      </c>
      <c r="Y19" s="14" t="e">
        <f t="shared" si="14"/>
        <v>#REF!</v>
      </c>
      <c r="Z19" s="12" t="e">
        <f t="shared" si="22"/>
        <v>#REF!</v>
      </c>
      <c r="AA19" s="18">
        <v>132</v>
      </c>
      <c r="AB19" s="13" t="e">
        <f t="shared" si="15"/>
        <v>#REF!</v>
      </c>
      <c r="AC19" s="12" t="e">
        <f t="shared" si="16"/>
        <v>#REF!</v>
      </c>
      <c r="AD19" s="18">
        <v>313</v>
      </c>
      <c r="AE19" s="13" t="e">
        <f t="shared" si="17"/>
        <v>#REF!</v>
      </c>
      <c r="AF19" s="14" t="e">
        <f t="shared" si="18"/>
        <v>#REF!</v>
      </c>
    </row>
    <row r="20" spans="1:32" s="6" customFormat="1" x14ac:dyDescent="0.3">
      <c r="A20" s="11" t="e">
        <f>VPTA!#REF!</f>
        <v>#REF!</v>
      </c>
      <c r="B20" s="12" t="e">
        <f>VLOOKUP(A20,VPTA!A:K,2,FALSE)</f>
        <v>#REF!</v>
      </c>
      <c r="C20" s="12" t="e">
        <f>VLOOKUP(A20,VPTA!A:K,3,FALSE)</f>
        <v>#REF!</v>
      </c>
      <c r="D20" s="13" t="e">
        <f>VLOOKUP(A20,VPTA!A:K,4,FALSE)</f>
        <v>#REF!</v>
      </c>
      <c r="E20" s="13"/>
      <c r="F20" s="14" t="e">
        <f>SUM(D20:E20)*C20</f>
        <v>#REF!</v>
      </c>
      <c r="G20" s="14" t="e">
        <f t="shared" si="1"/>
        <v>#REF!</v>
      </c>
      <c r="H20" s="14" t="e">
        <f>(F20*5.8%)+(F20*20%)</f>
        <v>#REF!</v>
      </c>
      <c r="I20" s="14" t="e">
        <f>F20/12</f>
        <v>#REF!</v>
      </c>
      <c r="J20" s="14" t="e">
        <f t="shared" si="4"/>
        <v>#REF!</v>
      </c>
      <c r="K20" s="14" t="e">
        <f>I20*8%</f>
        <v>#REF!</v>
      </c>
      <c r="L20" s="14" t="e">
        <f>F20/12</f>
        <v>#REF!</v>
      </c>
      <c r="M20" s="14" t="e">
        <f t="shared" si="19"/>
        <v>#REF!</v>
      </c>
      <c r="N20" s="14" t="e">
        <f>(L20+M20)*27.8%</f>
        <v>#REF!</v>
      </c>
      <c r="O20" s="14" t="e">
        <f>(L20+M20)*8%</f>
        <v>#REF!</v>
      </c>
      <c r="P20" s="14" t="e">
        <f t="shared" si="20"/>
        <v>#REF!</v>
      </c>
      <c r="Q20" s="14" t="e">
        <f t="shared" si="21"/>
        <v>#REF!</v>
      </c>
      <c r="R20" s="14" t="e">
        <f>(F20+I20+L20+M20+P20)*1%</f>
        <v>#REF!</v>
      </c>
      <c r="S20" s="14" t="e">
        <f t="shared" si="10"/>
        <v>#REF!</v>
      </c>
      <c r="T20" s="13">
        <v>132</v>
      </c>
      <c r="U20" s="14" t="e">
        <f t="shared" si="11"/>
        <v>#REF!</v>
      </c>
      <c r="V20" s="14" t="e">
        <f t="shared" si="12"/>
        <v>#REF!</v>
      </c>
      <c r="W20" s="17" t="e">
        <f t="shared" si="13"/>
        <v>#REF!</v>
      </c>
      <c r="X20" s="14">
        <v>504</v>
      </c>
      <c r="Y20" s="14" t="e">
        <f t="shared" si="14"/>
        <v>#REF!</v>
      </c>
      <c r="Z20" s="12" t="e">
        <f t="shared" si="22"/>
        <v>#REF!</v>
      </c>
      <c r="AA20" s="18">
        <v>132</v>
      </c>
      <c r="AB20" s="13" t="e">
        <f t="shared" si="15"/>
        <v>#REF!</v>
      </c>
      <c r="AC20" s="12" t="e">
        <f>C20</f>
        <v>#REF!</v>
      </c>
      <c r="AD20" s="18">
        <v>313</v>
      </c>
      <c r="AE20" s="13" t="e">
        <f t="shared" si="17"/>
        <v>#REF!</v>
      </c>
      <c r="AF20" s="14" t="e">
        <f t="shared" si="18"/>
        <v>#REF!</v>
      </c>
    </row>
    <row r="21" spans="1:32" s="6" customFormat="1" x14ac:dyDescent="0.3"/>
    <row r="22" spans="1:32" x14ac:dyDescent="0.3">
      <c r="A22" s="22" t="s">
        <v>60</v>
      </c>
      <c r="B22" s="22"/>
      <c r="C22" s="23" t="e">
        <f t="shared" ref="C22:S22" si="23">SUM(C13:C20)</f>
        <v>#REF!</v>
      </c>
      <c r="D22" s="24" t="e">
        <f t="shared" si="23"/>
        <v>#REF!</v>
      </c>
      <c r="E22" s="24">
        <f t="shared" si="23"/>
        <v>0</v>
      </c>
      <c r="F22" s="24" t="e">
        <f t="shared" si="23"/>
        <v>#REF!</v>
      </c>
      <c r="G22" s="24" t="e">
        <f t="shared" si="23"/>
        <v>#REF!</v>
      </c>
      <c r="H22" s="24" t="e">
        <f t="shared" si="23"/>
        <v>#REF!</v>
      </c>
      <c r="I22" s="24" t="e">
        <f t="shared" si="23"/>
        <v>#REF!</v>
      </c>
      <c r="J22" s="24" t="e">
        <f t="shared" si="23"/>
        <v>#REF!</v>
      </c>
      <c r="K22" s="24" t="e">
        <f t="shared" si="23"/>
        <v>#REF!</v>
      </c>
      <c r="L22" s="24" t="e">
        <f t="shared" si="23"/>
        <v>#REF!</v>
      </c>
      <c r="M22" s="24" t="e">
        <f t="shared" si="23"/>
        <v>#REF!</v>
      </c>
      <c r="N22" s="24" t="e">
        <f t="shared" si="23"/>
        <v>#REF!</v>
      </c>
      <c r="O22" s="24" t="e">
        <f t="shared" si="23"/>
        <v>#REF!</v>
      </c>
      <c r="P22" s="24" t="e">
        <f t="shared" si="23"/>
        <v>#REF!</v>
      </c>
      <c r="Q22" s="24" t="e">
        <f t="shared" si="23"/>
        <v>#REF!</v>
      </c>
      <c r="R22" s="24" t="e">
        <f t="shared" si="23"/>
        <v>#REF!</v>
      </c>
      <c r="S22" s="24" t="e">
        <f t="shared" si="23"/>
        <v>#REF!</v>
      </c>
      <c r="T22" s="22"/>
      <c r="U22" s="24" t="e">
        <f>SUM(U13:U20)</f>
        <v>#REF!</v>
      </c>
      <c r="V22" s="24"/>
      <c r="W22" s="22"/>
      <c r="X22" s="22"/>
      <c r="Y22" s="24" t="e">
        <f>SUM(Y13:Y20)</f>
        <v>#REF!</v>
      </c>
      <c r="Z22" s="24"/>
      <c r="AA22" s="24"/>
      <c r="AB22" s="24" t="e">
        <f>SUM(AB13:AB21)</f>
        <v>#REF!</v>
      </c>
      <c r="AC22" s="22"/>
      <c r="AD22" s="22"/>
      <c r="AE22" s="24" t="e">
        <f>SUM(AE13:AE20)</f>
        <v>#REF!</v>
      </c>
      <c r="AF22" s="24" t="e">
        <f>SUM(AF13:AF20)</f>
        <v>#REF!</v>
      </c>
    </row>
    <row r="23" spans="1:32" hidden="1" x14ac:dyDescent="0.3">
      <c r="E23" t="s">
        <v>61</v>
      </c>
      <c r="F23" t="s">
        <v>62</v>
      </c>
      <c r="G23" t="s">
        <v>63</v>
      </c>
      <c r="H23" t="s">
        <v>63</v>
      </c>
      <c r="I23" t="s">
        <v>61</v>
      </c>
      <c r="J23" t="s">
        <v>63</v>
      </c>
      <c r="K23" t="s">
        <v>63</v>
      </c>
      <c r="L23" t="s">
        <v>61</v>
      </c>
      <c r="M23" t="s">
        <v>61</v>
      </c>
      <c r="N23" t="s">
        <v>63</v>
      </c>
      <c r="O23" t="s">
        <v>63</v>
      </c>
      <c r="P23" t="s">
        <v>61</v>
      </c>
      <c r="Q23" t="s">
        <v>63</v>
      </c>
      <c r="R23" t="s">
        <v>63</v>
      </c>
      <c r="U23" t="s">
        <v>64</v>
      </c>
      <c r="Y23" t="s">
        <v>64</v>
      </c>
      <c r="AE23" t="s">
        <v>64</v>
      </c>
      <c r="AF23" s="8" t="e">
        <f>AE22+U22+S22+H22+G22+F22+Y22</f>
        <v>#REF!</v>
      </c>
    </row>
    <row r="24" spans="1:32" ht="1.5" customHeight="1" x14ac:dyDescent="0.3">
      <c r="E24" s="8"/>
      <c r="AE24" t="s">
        <v>63</v>
      </c>
      <c r="AF24" s="8" t="e">
        <f>R22+Q22+O22+N22+K22+J22+H22+G22</f>
        <v>#REF!</v>
      </c>
    </row>
    <row r="25" spans="1:32" ht="2.25" customHeight="1" x14ac:dyDescent="0.3">
      <c r="E25" s="8"/>
      <c r="AE25" t="s">
        <v>61</v>
      </c>
      <c r="AF25" s="8" t="e">
        <f>P22+M22+L22+I22+AE22</f>
        <v>#REF!</v>
      </c>
    </row>
    <row r="26" spans="1:32" x14ac:dyDescent="0.3">
      <c r="E26" s="8"/>
    </row>
    <row r="27" spans="1:32" x14ac:dyDescent="0.3">
      <c r="E27" s="8"/>
    </row>
    <row r="28" spans="1:32" x14ac:dyDescent="0.3">
      <c r="E28" s="8"/>
    </row>
    <row r="29" spans="1:32" x14ac:dyDescent="0.3">
      <c r="E29" s="8"/>
    </row>
    <row r="30" spans="1:32" x14ac:dyDescent="0.3">
      <c r="E30" s="8"/>
    </row>
    <row r="31" spans="1:32" x14ac:dyDescent="0.3">
      <c r="E31" s="8"/>
    </row>
    <row r="32" spans="1:32" x14ac:dyDescent="0.3">
      <c r="E32" s="8"/>
    </row>
    <row r="33" spans="5:5" x14ac:dyDescent="0.3">
      <c r="E33" s="8"/>
    </row>
  </sheetData>
  <mergeCells count="18">
    <mergeCell ref="A10:AF10"/>
    <mergeCell ref="A2:AF2"/>
    <mergeCell ref="A5:AF5"/>
    <mergeCell ref="A3:AF3"/>
    <mergeCell ref="A4:AF4"/>
    <mergeCell ref="AF11:AF12"/>
    <mergeCell ref="AC11:AE11"/>
    <mergeCell ref="A11:A12"/>
    <mergeCell ref="B11:B12"/>
    <mergeCell ref="C11:C12"/>
    <mergeCell ref="D11:D12"/>
    <mergeCell ref="T11:U11"/>
    <mergeCell ref="G11:Q11"/>
    <mergeCell ref="W11:Y11"/>
    <mergeCell ref="S11:S12"/>
    <mergeCell ref="E11:E12"/>
    <mergeCell ref="F11:F12"/>
    <mergeCell ref="Z11:AB11"/>
  </mergeCells>
  <phoneticPr fontId="4" type="noConversion"/>
  <pageMargins left="0.39370078740157483" right="0.39370078740157483" top="0.39370078740157483" bottom="0.39370078740157483" header="0.39370078740157483" footer="0.39370078740157483"/>
  <pageSetup paperSize="9" scale="60" orientation="landscape" horizontalDpi="4294967292" verticalDpi="429496729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MA35"/>
  <sheetViews>
    <sheetView topLeftCell="A13" zoomScaleNormal="100" workbookViewId="0">
      <selection activeCell="C25" sqref="C25"/>
    </sheetView>
  </sheetViews>
  <sheetFormatPr defaultColWidth="8.88671875" defaultRowHeight="14.4" x14ac:dyDescent="0.3"/>
  <cols>
    <col min="1" max="1" width="2.6640625" style="1" customWidth="1"/>
    <col min="2" max="2" width="7.44140625" style="1" bestFit="1" customWidth="1"/>
    <col min="3" max="3" width="59.5546875" style="1" customWidth="1"/>
    <col min="4" max="4" width="12.33203125" style="1" customWidth="1"/>
    <col min="5" max="5" width="5.88671875" style="1" bestFit="1" customWidth="1"/>
    <col min="6" max="6" width="14.88671875" style="1" customWidth="1"/>
    <col min="7" max="7" width="15.33203125" style="1" bestFit="1" customWidth="1"/>
    <col min="8" max="8" width="17.88671875" style="1" bestFit="1" customWidth="1"/>
    <col min="9" max="9" width="7" style="1" hidden="1" customWidth="1"/>
    <col min="10" max="10" width="10.88671875" style="1" bestFit="1" customWidth="1"/>
    <col min="11" max="11" width="12.88671875" style="1" customWidth="1"/>
    <col min="12" max="1015" width="8.88671875" style="1"/>
  </cols>
  <sheetData>
    <row r="2" spans="1:1015" ht="18" x14ac:dyDescent="0.35">
      <c r="B2" s="207"/>
      <c r="C2" s="207"/>
      <c r="D2" s="207"/>
      <c r="E2" s="207"/>
      <c r="F2" s="207"/>
      <c r="G2" s="207"/>
    </row>
    <row r="3" spans="1:1015" ht="18" x14ac:dyDescent="0.35">
      <c r="B3" s="207"/>
      <c r="C3" s="207"/>
      <c r="D3" s="207"/>
      <c r="E3" s="207"/>
      <c r="F3" s="207"/>
      <c r="G3" s="207"/>
    </row>
    <row r="4" spans="1:1015" ht="8.1" customHeight="1" x14ac:dyDescent="0.3">
      <c r="B4" s="9"/>
      <c r="C4" s="9"/>
      <c r="D4" s="9"/>
      <c r="E4" s="9"/>
      <c r="F4" s="9"/>
      <c r="G4" s="9"/>
    </row>
    <row r="5" spans="1:1015" ht="15.6" x14ac:dyDescent="0.3">
      <c r="B5" s="209"/>
      <c r="C5" s="209"/>
      <c r="D5" s="209"/>
      <c r="E5" s="209"/>
      <c r="F5" s="209"/>
      <c r="G5" s="209"/>
    </row>
    <row r="6" spans="1:1015" ht="6" customHeight="1" x14ac:dyDescent="0.3"/>
    <row r="7" spans="1:1015" x14ac:dyDescent="0.3">
      <c r="B7" s="208"/>
      <c r="C7" s="208"/>
      <c r="D7" s="208"/>
      <c r="E7" s="208"/>
      <c r="F7" s="208"/>
      <c r="G7" s="208"/>
    </row>
    <row r="8" spans="1:1015" ht="23.4" x14ac:dyDescent="0.45">
      <c r="B8" s="102" t="s">
        <v>178</v>
      </c>
      <c r="C8" s="108"/>
      <c r="D8" s="108"/>
      <c r="E8" s="108"/>
      <c r="F8" s="108"/>
      <c r="G8" s="108"/>
    </row>
    <row r="9" spans="1:1015" ht="23.4" x14ac:dyDescent="0.45">
      <c r="B9" s="104" t="s">
        <v>179</v>
      </c>
      <c r="C9" s="108"/>
      <c r="D9" s="108"/>
      <c r="E9" s="108"/>
      <c r="F9" s="108"/>
      <c r="G9" s="108"/>
    </row>
    <row r="10" spans="1:1015" ht="23.4" x14ac:dyDescent="0.45">
      <c r="B10" s="101" t="s">
        <v>180</v>
      </c>
      <c r="C10" s="108"/>
      <c r="D10" s="108"/>
      <c r="E10" s="108"/>
      <c r="F10" s="108"/>
      <c r="G10" s="108"/>
    </row>
    <row r="11" spans="1:1015" ht="23.4" x14ac:dyDescent="0.45">
      <c r="B11" s="101" t="s">
        <v>181</v>
      </c>
      <c r="C11" s="108"/>
      <c r="D11" s="108"/>
      <c r="E11" s="108"/>
      <c r="F11" s="108"/>
      <c r="G11" s="108"/>
    </row>
    <row r="12" spans="1:1015" x14ac:dyDescent="0.3">
      <c r="B12" s="208"/>
      <c r="C12" s="208"/>
      <c r="D12" s="208"/>
      <c r="E12" s="208"/>
      <c r="F12" s="208"/>
      <c r="G12" s="208"/>
    </row>
    <row r="13" spans="1:1015" ht="15" thickBot="1" x14ac:dyDescent="0.3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</row>
    <row r="14" spans="1:1015" x14ac:dyDescent="0.3">
      <c r="A14"/>
      <c r="B14" s="204" t="s">
        <v>65</v>
      </c>
      <c r="C14" s="205"/>
      <c r="D14" s="205"/>
      <c r="E14" s="205"/>
      <c r="F14" s="205"/>
      <c r="G14" s="205"/>
      <c r="H14" s="206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</row>
    <row r="15" spans="1:1015" ht="15" thickBot="1" x14ac:dyDescent="0.35">
      <c r="A15"/>
      <c r="B15" s="186" t="s">
        <v>66</v>
      </c>
      <c r="C15" s="184"/>
      <c r="D15" s="182"/>
      <c r="E15" s="183"/>
      <c r="F15" s="184"/>
      <c r="G15" s="25" t="s">
        <v>67</v>
      </c>
      <c r="H15" s="26" t="s">
        <v>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</row>
    <row r="16" spans="1:1015" ht="15" customHeight="1" x14ac:dyDescent="0.3">
      <c r="A16"/>
      <c r="B16" s="187" t="s">
        <v>69</v>
      </c>
      <c r="C16" s="188"/>
      <c r="D16" s="191"/>
      <c r="E16" s="192"/>
      <c r="F16" s="193"/>
      <c r="G16" s="27">
        <f>SUM(G17:G20)</f>
        <v>99924.722892320002</v>
      </c>
      <c r="H16" s="28">
        <f>SUM(H17:H20)</f>
        <v>99924.722892320002</v>
      </c>
      <c r="I16" s="35">
        <f>H16/H31</f>
        <v>0.68614410042719243</v>
      </c>
      <c r="J16" s="8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</row>
    <row r="17" spans="1:1015" x14ac:dyDescent="0.3">
      <c r="A17"/>
      <c r="B17" s="2" t="s">
        <v>70</v>
      </c>
      <c r="C17" s="3" t="s">
        <v>71</v>
      </c>
      <c r="D17" s="194"/>
      <c r="E17" s="195"/>
      <c r="F17" s="196"/>
      <c r="G17" s="15">
        <f>VPTA!F23</f>
        <v>64373.297599999991</v>
      </c>
      <c r="H17" s="19">
        <f>G17</f>
        <v>64373.297599999991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</row>
    <row r="18" spans="1:1015" x14ac:dyDescent="0.3">
      <c r="A18"/>
      <c r="B18" s="2" t="s">
        <v>72</v>
      </c>
      <c r="C18" s="3" t="s">
        <v>73</v>
      </c>
      <c r="D18" s="194"/>
      <c r="E18" s="195"/>
      <c r="F18" s="196"/>
      <c r="G18" s="15">
        <f>VPTA!I23+VPTA!J23+VPTA!K23</f>
        <v>4645.3500000000004</v>
      </c>
      <c r="H18" s="19">
        <f>G18</f>
        <v>4645.3500000000004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</row>
    <row r="19" spans="1:1015" x14ac:dyDescent="0.3">
      <c r="A19"/>
      <c r="B19" s="2" t="s">
        <v>74</v>
      </c>
      <c r="C19" s="3" t="s">
        <v>75</v>
      </c>
      <c r="D19" s="194"/>
      <c r="E19" s="195"/>
      <c r="F19" s="196"/>
      <c r="G19" s="15">
        <f>VPTA!G23</f>
        <v>17020.755000000001</v>
      </c>
      <c r="H19" s="19">
        <f>G19</f>
        <v>17020.755000000001</v>
      </c>
      <c r="I19" s="3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</row>
    <row r="20" spans="1:1015" ht="15" thickBot="1" x14ac:dyDescent="0.35">
      <c r="A20"/>
      <c r="B20" s="4" t="s">
        <v>76</v>
      </c>
      <c r="C20" s="5" t="s">
        <v>77</v>
      </c>
      <c r="D20" s="197"/>
      <c r="E20" s="198"/>
      <c r="F20" s="199"/>
      <c r="G20" s="16">
        <f>VPTA!H23</f>
        <v>13885.320292319997</v>
      </c>
      <c r="H20" s="20">
        <f>G20</f>
        <v>13885.320292319997</v>
      </c>
      <c r="I20" s="38"/>
      <c r="J20" s="39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</row>
    <row r="21" spans="1:1015" ht="15.75" customHeight="1" thickTop="1" x14ac:dyDescent="0.3">
      <c r="A21"/>
      <c r="B21" s="189" t="s">
        <v>78</v>
      </c>
      <c r="C21" s="190"/>
      <c r="D21" s="29" t="s">
        <v>79</v>
      </c>
      <c r="E21" s="29" t="s">
        <v>80</v>
      </c>
      <c r="F21" s="29" t="s">
        <v>81</v>
      </c>
      <c r="G21" s="30">
        <f>SUM(G22:G28)</f>
        <v>45707.55</v>
      </c>
      <c r="H21" s="31">
        <f>G21</f>
        <v>45707.55</v>
      </c>
      <c r="I21" s="38">
        <f>H21/H31</f>
        <v>0.31385591943324104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</row>
    <row r="22" spans="1:1015" x14ac:dyDescent="0.3">
      <c r="A22"/>
      <c r="B22" s="2" t="str">
        <f>'Plano Analitico'!B25</f>
        <v>2.1.</v>
      </c>
      <c r="C22" s="3" t="str">
        <f>'Plano Analitico'!C25</f>
        <v>Merenda (Misturas e Hortifruti)</v>
      </c>
      <c r="D22" s="3" t="s">
        <v>82</v>
      </c>
      <c r="E22" s="47">
        <v>134</v>
      </c>
      <c r="F22" s="15">
        <f>G22/E22</f>
        <v>52.238805970149251</v>
      </c>
      <c r="G22" s="15">
        <f>'Plano Analitico'!D25</f>
        <v>7000</v>
      </c>
      <c r="H22" s="19">
        <f t="shared" ref="H22" si="0">G22</f>
        <v>7000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</row>
    <row r="23" spans="1:1015" x14ac:dyDescent="0.3">
      <c r="A23"/>
      <c r="B23" s="2" t="str">
        <f>'Plano Analitico'!B26</f>
        <v>2.2.</v>
      </c>
      <c r="C23" s="3" t="str">
        <f>'Plano Analitico'!C26</f>
        <v>Material de Limpeza / Higiene</v>
      </c>
      <c r="D23" s="3" t="s">
        <v>82</v>
      </c>
      <c r="E23" s="47">
        <v>134</v>
      </c>
      <c r="F23" s="15">
        <f>G23/E23</f>
        <v>41.044776119402982</v>
      </c>
      <c r="G23" s="15">
        <f>'Plano Analitico'!D26</f>
        <v>5500</v>
      </c>
      <c r="H23" s="19">
        <f t="shared" ref="H23:H24" si="1">G23</f>
        <v>5500</v>
      </c>
      <c r="I23"/>
      <c r="J23"/>
      <c r="K23" s="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</row>
    <row r="24" spans="1:1015" x14ac:dyDescent="0.3">
      <c r="A24"/>
      <c r="B24" s="2" t="str">
        <f>'Plano Analitico'!B27</f>
        <v>2.3.</v>
      </c>
      <c r="C24" s="3" t="str">
        <f>'Plano Analitico'!C27</f>
        <v>Material de Escritório</v>
      </c>
      <c r="D24" s="3" t="s">
        <v>82</v>
      </c>
      <c r="E24" s="47">
        <v>134</v>
      </c>
      <c r="F24" s="15">
        <f>G24/E24</f>
        <v>14.925373134328359</v>
      </c>
      <c r="G24" s="15">
        <f>'Plano Analitico'!D27</f>
        <v>2000</v>
      </c>
      <c r="H24" s="19">
        <f t="shared" si="1"/>
        <v>2000</v>
      </c>
      <c r="I24"/>
      <c r="J24"/>
      <c r="K24" s="8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</row>
    <row r="25" spans="1:1015" x14ac:dyDescent="0.3">
      <c r="A25"/>
      <c r="B25" s="2" t="str">
        <f>'Plano Analitico'!B29</f>
        <v>3.1.</v>
      </c>
      <c r="C25" s="3" t="str">
        <f>'Plano Analitico'!C29</f>
        <v>Assessoria Contábil / RH</v>
      </c>
      <c r="D25" s="3"/>
      <c r="E25" s="47"/>
      <c r="F25" s="15"/>
      <c r="G25" s="15">
        <f>'Plano Analitico'!D29</f>
        <v>3500</v>
      </c>
      <c r="H25" s="19">
        <f>G25</f>
        <v>3500</v>
      </c>
      <c r="I25"/>
      <c r="J25"/>
      <c r="K25" s="8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</row>
    <row r="26" spans="1:1015" ht="15" thickBot="1" x14ac:dyDescent="0.35">
      <c r="A26"/>
      <c r="B26" s="2" t="str">
        <f>'Plano Analitico'!B30</f>
        <v>3.2.</v>
      </c>
      <c r="C26" s="3" t="str">
        <f>'Plano Analitico'!C30</f>
        <v>Nutricionista</v>
      </c>
      <c r="D26" s="3"/>
      <c r="E26" s="47"/>
      <c r="F26" s="15"/>
      <c r="G26" s="15">
        <f>'Plano Analitico'!D30</f>
        <v>1500</v>
      </c>
      <c r="H26" s="19">
        <f>G26</f>
        <v>1500</v>
      </c>
      <c r="I26"/>
      <c r="J26"/>
      <c r="K26" s="8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</row>
    <row r="27" spans="1:1015" ht="16.5" customHeight="1" thickTop="1" x14ac:dyDescent="0.3">
      <c r="A27"/>
      <c r="B27" s="200" t="s">
        <v>83</v>
      </c>
      <c r="C27" s="201"/>
      <c r="D27" s="29"/>
      <c r="E27" s="29"/>
      <c r="F27" s="29"/>
      <c r="G27" s="96">
        <f>'Plano Analitico'!D32+'Plano Analitico'!D33+'Plano Analitico'!D34+'Plano Analitico'!D35+'Plano Analitico'!D36+'Plano Analitico'!D37+'Plano Analitico'!D38</f>
        <v>22707.55</v>
      </c>
      <c r="H27" s="97">
        <f>G27</f>
        <v>22707.55</v>
      </c>
      <c r="I27"/>
      <c r="J27"/>
      <c r="K27" s="8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</row>
    <row r="28" spans="1:1015" ht="15.75" customHeight="1" thickBot="1" x14ac:dyDescent="0.35">
      <c r="A28"/>
      <c r="B28" s="202" t="s">
        <v>84</v>
      </c>
      <c r="C28" s="203"/>
      <c r="D28" s="29"/>
      <c r="E28" s="29"/>
      <c r="F28" s="29"/>
      <c r="G28" s="98">
        <f>'Plano Analitico'!D40</f>
        <v>3500</v>
      </c>
      <c r="H28" s="99">
        <f>G28</f>
        <v>3500</v>
      </c>
      <c r="I28"/>
      <c r="J28"/>
      <c r="K28" s="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  <c r="ALY28"/>
      <c r="ALZ28"/>
      <c r="AMA28"/>
    </row>
    <row r="29" spans="1:1015" ht="24.75" customHeight="1" thickTop="1" thickBot="1" x14ac:dyDescent="0.35">
      <c r="A29"/>
      <c r="B29" s="185" t="s">
        <v>60</v>
      </c>
      <c r="C29" s="181"/>
      <c r="D29" s="179"/>
      <c r="E29" s="180"/>
      <c r="F29" s="181"/>
      <c r="G29" s="32">
        <f>SUM(G16,G21)</f>
        <v>145632.27289232</v>
      </c>
      <c r="H29" s="33">
        <f>SUM(H16,H21)</f>
        <v>145632.27289232</v>
      </c>
      <c r="I29" s="41">
        <f>G29/H31</f>
        <v>1.0000000198604335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</row>
    <row r="30" spans="1:1015" ht="15" thickBot="1" x14ac:dyDescent="0.35"/>
    <row r="31" spans="1:1015" ht="15" thickBot="1" x14ac:dyDescent="0.35">
      <c r="G31" s="36" t="s">
        <v>60</v>
      </c>
      <c r="H31" s="37">
        <f>(VPTA!H6+VPTA!H3)/12</f>
        <v>145632.26999999999</v>
      </c>
      <c r="K31" s="40"/>
    </row>
    <row r="32" spans="1:1015" x14ac:dyDescent="0.3">
      <c r="G32" s="7"/>
    </row>
    <row r="33" spans="3:8" ht="15.6" x14ac:dyDescent="0.3">
      <c r="C33" s="48" t="s">
        <v>26</v>
      </c>
      <c r="D33" s="42"/>
      <c r="E33" s="42"/>
      <c r="F33" s="43"/>
      <c r="G33" s="7"/>
      <c r="H33" s="40"/>
    </row>
    <row r="34" spans="3:8" ht="15.6" x14ac:dyDescent="0.3">
      <c r="C34" s="48" t="s">
        <v>27</v>
      </c>
      <c r="D34" s="34"/>
      <c r="E34" s="34"/>
      <c r="F34" s="46"/>
      <c r="H34" s="40"/>
    </row>
    <row r="35" spans="3:8" x14ac:dyDescent="0.3">
      <c r="D35" s="44"/>
      <c r="E35" s="44"/>
      <c r="F35" s="45"/>
      <c r="H35" s="40"/>
    </row>
  </sheetData>
  <mergeCells count="19">
    <mergeCell ref="B14:H14"/>
    <mergeCell ref="B2:G2"/>
    <mergeCell ref="B3:G3"/>
    <mergeCell ref="B7:G7"/>
    <mergeCell ref="B12:G12"/>
    <mergeCell ref="B5:G5"/>
    <mergeCell ref="D29:F29"/>
    <mergeCell ref="D15:F15"/>
    <mergeCell ref="B29:C29"/>
    <mergeCell ref="B15:C15"/>
    <mergeCell ref="B16:C16"/>
    <mergeCell ref="B21:C21"/>
    <mergeCell ref="D16:F16"/>
    <mergeCell ref="D17:F17"/>
    <mergeCell ref="D18:F18"/>
    <mergeCell ref="D19:F19"/>
    <mergeCell ref="D20:F20"/>
    <mergeCell ref="B27:C27"/>
    <mergeCell ref="B28:C28"/>
  </mergeCells>
  <phoneticPr fontId="4" type="noConversion"/>
  <pageMargins left="0.39370078740157483" right="0.39370078740157483" top="0.39370078740157483" bottom="0.39370078740157483" header="0.39370078740157483" footer="0.3937007874015748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LU59"/>
  <sheetViews>
    <sheetView topLeftCell="B22" zoomScale="50" zoomScaleNormal="50" workbookViewId="0">
      <selection activeCell="D19" sqref="D19"/>
    </sheetView>
  </sheetViews>
  <sheetFormatPr defaultColWidth="4.5546875" defaultRowHeight="80.25" customHeight="1" x14ac:dyDescent="0.4"/>
  <cols>
    <col min="1" max="1" width="2.6640625" style="79" customWidth="1"/>
    <col min="2" max="2" width="7.33203125" style="79" customWidth="1"/>
    <col min="3" max="3" width="96.5546875" style="79" customWidth="1"/>
    <col min="4" max="15" width="22.33203125" style="79" bestFit="1" customWidth="1"/>
    <col min="16" max="16" width="25.33203125" style="80" bestFit="1" customWidth="1"/>
    <col min="17" max="17" width="4.5546875" style="76"/>
    <col min="18" max="1009" width="4.5546875" style="79"/>
    <col min="1010" max="16384" width="4.5546875" style="49"/>
  </cols>
  <sheetData>
    <row r="1" spans="1:1009" ht="18.75" customHeight="1" x14ac:dyDescent="0.4">
      <c r="A1" s="78"/>
      <c r="B1" s="222"/>
      <c r="C1" s="222"/>
    </row>
    <row r="2" spans="1:1009" ht="22.5" customHeight="1" x14ac:dyDescent="0.4">
      <c r="A2" s="78"/>
      <c r="B2" s="222"/>
      <c r="C2" s="222"/>
    </row>
    <row r="3" spans="1:1009" ht="42" customHeight="1" x14ac:dyDescent="0.4">
      <c r="A3" s="78"/>
      <c r="B3" s="222"/>
      <c r="C3" s="222"/>
    </row>
    <row r="4" spans="1:1009" ht="24.75" customHeight="1" x14ac:dyDescent="0.55000000000000004">
      <c r="B4" s="102" t="s">
        <v>178</v>
      </c>
      <c r="C4" s="82"/>
      <c r="H4" s="132"/>
    </row>
    <row r="5" spans="1:1009" ht="24.75" customHeight="1" x14ac:dyDescent="0.55000000000000004">
      <c r="B5" s="104" t="s">
        <v>179</v>
      </c>
      <c r="C5" s="82"/>
      <c r="H5" s="132"/>
    </row>
    <row r="6" spans="1:1009" ht="24.75" customHeight="1" x14ac:dyDescent="0.55000000000000004">
      <c r="B6" s="101" t="s">
        <v>180</v>
      </c>
      <c r="C6" s="82"/>
    </row>
    <row r="7" spans="1:1009" ht="24.75" customHeight="1" x14ac:dyDescent="0.55000000000000004">
      <c r="B7" s="101" t="s">
        <v>181</v>
      </c>
      <c r="C7" s="82"/>
    </row>
    <row r="8" spans="1:1009" ht="22.5" customHeight="1" x14ac:dyDescent="0.4">
      <c r="A8" s="49"/>
      <c r="B8" s="210" t="s">
        <v>65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54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  <c r="ALH8" s="49"/>
      <c r="ALI8" s="49"/>
      <c r="ALJ8" s="49"/>
      <c r="ALK8" s="49"/>
      <c r="ALL8" s="49"/>
      <c r="ALM8" s="49"/>
      <c r="ALN8" s="49"/>
      <c r="ALO8" s="49"/>
      <c r="ALP8" s="49"/>
      <c r="ALQ8" s="49"/>
      <c r="ALR8" s="49"/>
      <c r="ALS8" s="49"/>
      <c r="ALT8" s="49"/>
      <c r="ALU8" s="49"/>
    </row>
    <row r="9" spans="1:1009" ht="22.5" customHeight="1" thickBot="1" x14ac:dyDescent="0.45">
      <c r="A9" s="49"/>
      <c r="B9" s="219" t="s">
        <v>66</v>
      </c>
      <c r="C9" s="220"/>
      <c r="D9" s="83" t="s">
        <v>85</v>
      </c>
      <c r="E9" s="83" t="s">
        <v>86</v>
      </c>
      <c r="F9" s="83" t="s">
        <v>87</v>
      </c>
      <c r="G9" s="83" t="s">
        <v>88</v>
      </c>
      <c r="H9" s="83" t="s">
        <v>89</v>
      </c>
      <c r="I9" s="83" t="s">
        <v>90</v>
      </c>
      <c r="J9" s="83" t="s">
        <v>91</v>
      </c>
      <c r="K9" s="83" t="s">
        <v>92</v>
      </c>
      <c r="L9" s="83" t="s">
        <v>93</v>
      </c>
      <c r="M9" s="83" t="s">
        <v>94</v>
      </c>
      <c r="N9" s="83" t="s">
        <v>95</v>
      </c>
      <c r="O9" s="83" t="s">
        <v>96</v>
      </c>
      <c r="P9" s="84" t="s">
        <v>60</v>
      </c>
      <c r="Q9" s="54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  <c r="ALH9" s="49"/>
      <c r="ALI9" s="49"/>
      <c r="ALJ9" s="49"/>
      <c r="ALK9" s="49"/>
      <c r="ALL9" s="49"/>
      <c r="ALM9" s="49"/>
      <c r="ALN9" s="49"/>
      <c r="ALO9" s="49"/>
      <c r="ALP9" s="49"/>
      <c r="ALQ9" s="49"/>
      <c r="ALR9" s="49"/>
      <c r="ALS9" s="49"/>
      <c r="ALT9" s="49"/>
      <c r="ALU9" s="49"/>
    </row>
    <row r="10" spans="1:1009" ht="22.5" customHeight="1" x14ac:dyDescent="0.4">
      <c r="A10" s="49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85"/>
      <c r="Q10" s="54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  <c r="ALH10" s="49"/>
      <c r="ALI10" s="49"/>
      <c r="ALJ10" s="49"/>
      <c r="ALK10" s="49"/>
      <c r="ALL10" s="49"/>
      <c r="ALM10" s="49"/>
      <c r="ALN10" s="49"/>
      <c r="ALO10" s="49"/>
      <c r="ALP10" s="49"/>
      <c r="ALQ10" s="49"/>
      <c r="ALR10" s="49"/>
      <c r="ALS10" s="49"/>
      <c r="ALT10" s="49"/>
      <c r="ALU10" s="49"/>
    </row>
    <row r="11" spans="1:1009" ht="22.5" customHeight="1" x14ac:dyDescent="0.4">
      <c r="A11" s="49"/>
      <c r="B11" s="212" t="s">
        <v>97</v>
      </c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54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  <c r="ALH11" s="49"/>
      <c r="ALI11" s="49"/>
      <c r="ALJ11" s="49"/>
      <c r="ALK11" s="49"/>
      <c r="ALL11" s="49"/>
      <c r="ALM11" s="49"/>
      <c r="ALN11" s="49"/>
      <c r="ALO11" s="49"/>
      <c r="ALP11" s="49"/>
      <c r="ALQ11" s="49"/>
      <c r="ALR11" s="49"/>
      <c r="ALS11" s="49"/>
      <c r="ALT11" s="49"/>
      <c r="ALU11" s="49"/>
    </row>
    <row r="12" spans="1:1009" ht="22.5" customHeight="1" x14ac:dyDescent="0.5">
      <c r="A12" s="49"/>
      <c r="B12" s="221" t="s">
        <v>98</v>
      </c>
      <c r="C12" s="221"/>
      <c r="D12" s="86">
        <f>SUM(D13:D15)</f>
        <v>145632.26999999999</v>
      </c>
      <c r="E12" s="86">
        <f>SUM(E13:E15)</f>
        <v>145632.26999999999</v>
      </c>
      <c r="F12" s="86">
        <f t="shared" ref="F12:P12" si="0">SUM(F13:F15)</f>
        <v>145632.26999999999</v>
      </c>
      <c r="G12" s="86">
        <f t="shared" si="0"/>
        <v>211414.74</v>
      </c>
      <c r="H12" s="86">
        <f t="shared" si="0"/>
        <v>145632.26999999999</v>
      </c>
      <c r="I12" s="86">
        <f t="shared" si="0"/>
        <v>145632.26999999999</v>
      </c>
      <c r="J12" s="86">
        <f t="shared" si="0"/>
        <v>145632.26999999999</v>
      </c>
      <c r="K12" s="86">
        <f t="shared" si="0"/>
        <v>145632.26999999999</v>
      </c>
      <c r="L12" s="86">
        <f t="shared" si="0"/>
        <v>145632.26999999999</v>
      </c>
      <c r="M12" s="86">
        <f t="shared" si="0"/>
        <v>211414.74</v>
      </c>
      <c r="N12" s="86">
        <f t="shared" si="0"/>
        <v>145632.26999999999</v>
      </c>
      <c r="O12" s="86">
        <f t="shared" si="0"/>
        <v>145632.26999999999</v>
      </c>
      <c r="P12" s="86">
        <f t="shared" si="0"/>
        <v>1879152.1799999995</v>
      </c>
      <c r="Q12" s="54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  <c r="ALH12" s="49"/>
      <c r="ALI12" s="49"/>
      <c r="ALJ12" s="49"/>
      <c r="ALK12" s="49"/>
      <c r="ALL12" s="49"/>
      <c r="ALM12" s="49"/>
      <c r="ALN12" s="49"/>
      <c r="ALO12" s="49"/>
      <c r="ALP12" s="49"/>
      <c r="ALQ12" s="49"/>
      <c r="ALR12" s="49"/>
      <c r="ALS12" s="49"/>
      <c r="ALT12" s="49"/>
      <c r="ALU12" s="49"/>
    </row>
    <row r="13" spans="1:1009" ht="22.5" customHeight="1" x14ac:dyDescent="0.5">
      <c r="A13" s="49"/>
      <c r="B13" s="221" t="s">
        <v>99</v>
      </c>
      <c r="C13" s="221"/>
      <c r="D13" s="87">
        <f>VPTA!I6</f>
        <v>131564.94</v>
      </c>
      <c r="E13" s="87">
        <f t="shared" ref="E13:O13" si="1">$D$13</f>
        <v>131564.94</v>
      </c>
      <c r="F13" s="87">
        <f t="shared" si="1"/>
        <v>131564.94</v>
      </c>
      <c r="G13" s="87">
        <f t="shared" si="1"/>
        <v>131564.94</v>
      </c>
      <c r="H13" s="87">
        <f t="shared" si="1"/>
        <v>131564.94</v>
      </c>
      <c r="I13" s="87">
        <f t="shared" si="1"/>
        <v>131564.94</v>
      </c>
      <c r="J13" s="87">
        <f t="shared" si="1"/>
        <v>131564.94</v>
      </c>
      <c r="K13" s="87">
        <f t="shared" si="1"/>
        <v>131564.94</v>
      </c>
      <c r="L13" s="87">
        <f t="shared" si="1"/>
        <v>131564.94</v>
      </c>
      <c r="M13" s="87">
        <f t="shared" si="1"/>
        <v>131564.94</v>
      </c>
      <c r="N13" s="87">
        <f t="shared" si="1"/>
        <v>131564.94</v>
      </c>
      <c r="O13" s="87">
        <f t="shared" si="1"/>
        <v>131564.94</v>
      </c>
      <c r="P13" s="87">
        <f>SUM(D13:O13)</f>
        <v>1578779.2799999996</v>
      </c>
      <c r="Q13" s="54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  <c r="ALH13" s="49"/>
      <c r="ALI13" s="49"/>
      <c r="ALJ13" s="49"/>
      <c r="ALK13" s="49"/>
      <c r="ALL13" s="49"/>
      <c r="ALM13" s="49"/>
      <c r="ALN13" s="49"/>
      <c r="ALO13" s="49"/>
      <c r="ALP13" s="49"/>
      <c r="ALQ13" s="49"/>
      <c r="ALR13" s="49"/>
      <c r="ALS13" s="49"/>
      <c r="ALT13" s="49"/>
      <c r="ALU13" s="49"/>
    </row>
    <row r="14" spans="1:1009" ht="22.5" customHeight="1" x14ac:dyDescent="0.5">
      <c r="A14" s="49"/>
      <c r="B14" s="221" t="s">
        <v>170</v>
      </c>
      <c r="C14" s="221"/>
      <c r="D14" s="87">
        <f>VPTA!I3</f>
        <v>14067.33</v>
      </c>
      <c r="E14" s="87">
        <f>$D$14</f>
        <v>14067.33</v>
      </c>
      <c r="F14" s="87">
        <f t="shared" ref="F14:O14" si="2">$D$14</f>
        <v>14067.33</v>
      </c>
      <c r="G14" s="87">
        <f t="shared" si="2"/>
        <v>14067.33</v>
      </c>
      <c r="H14" s="87">
        <f t="shared" si="2"/>
        <v>14067.33</v>
      </c>
      <c r="I14" s="87">
        <f t="shared" si="2"/>
        <v>14067.33</v>
      </c>
      <c r="J14" s="87">
        <f t="shared" si="2"/>
        <v>14067.33</v>
      </c>
      <c r="K14" s="87">
        <f t="shared" si="2"/>
        <v>14067.33</v>
      </c>
      <c r="L14" s="87">
        <f t="shared" si="2"/>
        <v>14067.33</v>
      </c>
      <c r="M14" s="87">
        <f t="shared" si="2"/>
        <v>14067.33</v>
      </c>
      <c r="N14" s="87">
        <f t="shared" si="2"/>
        <v>14067.33</v>
      </c>
      <c r="O14" s="87">
        <f t="shared" si="2"/>
        <v>14067.33</v>
      </c>
      <c r="P14" s="87">
        <f>SUM(D14:O14)</f>
        <v>168807.95999999996</v>
      </c>
      <c r="Q14" s="54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  <c r="ALH14" s="49"/>
      <c r="ALI14" s="49"/>
      <c r="ALJ14" s="49"/>
      <c r="ALK14" s="49"/>
      <c r="ALL14" s="49"/>
      <c r="ALM14" s="49"/>
      <c r="ALN14" s="49"/>
      <c r="ALO14" s="49"/>
      <c r="ALP14" s="49"/>
      <c r="ALQ14" s="49"/>
      <c r="ALR14" s="49"/>
      <c r="ALS14" s="49"/>
      <c r="ALT14" s="49"/>
      <c r="ALU14" s="49"/>
    </row>
    <row r="15" spans="1:1009" ht="22.5" customHeight="1" x14ac:dyDescent="0.5">
      <c r="A15" s="49"/>
      <c r="B15" s="221" t="s">
        <v>156</v>
      </c>
      <c r="C15" s="221"/>
      <c r="D15" s="87"/>
      <c r="E15" s="87"/>
      <c r="F15" s="87"/>
      <c r="G15" s="87">
        <f>D13/2</f>
        <v>65782.47</v>
      </c>
      <c r="H15" s="87"/>
      <c r="I15" s="87"/>
      <c r="J15" s="87"/>
      <c r="K15" s="87"/>
      <c r="L15" s="87"/>
      <c r="M15" s="87">
        <f>D13/2</f>
        <v>65782.47</v>
      </c>
      <c r="N15" s="87"/>
      <c r="O15" s="87"/>
      <c r="P15" s="87">
        <f>SUM(D15:O15)</f>
        <v>131564.94</v>
      </c>
      <c r="Q15" s="54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  <c r="IW15" s="49"/>
      <c r="IX15" s="49"/>
      <c r="IY15" s="49"/>
      <c r="IZ15" s="49"/>
      <c r="JA15" s="49"/>
      <c r="JB15" s="49"/>
      <c r="JC15" s="49"/>
      <c r="JD15" s="49"/>
      <c r="JE15" s="49"/>
      <c r="JF15" s="49"/>
      <c r="JG15" s="49"/>
      <c r="JH15" s="49"/>
      <c r="JI15" s="49"/>
      <c r="JJ15" s="49"/>
      <c r="JK15" s="49"/>
      <c r="JL15" s="49"/>
      <c r="JM15" s="49"/>
      <c r="JN15" s="49"/>
      <c r="JO15" s="49"/>
      <c r="JP15" s="49"/>
      <c r="JQ15" s="49"/>
      <c r="JR15" s="49"/>
      <c r="JS15" s="49"/>
      <c r="JT15" s="49"/>
      <c r="JU15" s="49"/>
      <c r="JV15" s="49"/>
      <c r="JW15" s="49"/>
      <c r="JX15" s="49"/>
      <c r="JY15" s="49"/>
      <c r="JZ15" s="49"/>
      <c r="KA15" s="49"/>
      <c r="KB15" s="49"/>
      <c r="KC15" s="49"/>
      <c r="KD15" s="49"/>
      <c r="KE15" s="49"/>
      <c r="KF15" s="49"/>
      <c r="KG15" s="49"/>
      <c r="KH15" s="49"/>
      <c r="KI15" s="49"/>
      <c r="KJ15" s="49"/>
      <c r="KK15" s="49"/>
      <c r="KL15" s="49"/>
      <c r="KM15" s="49"/>
      <c r="KN15" s="49"/>
      <c r="KO15" s="49"/>
      <c r="KP15" s="49"/>
      <c r="KQ15" s="49"/>
      <c r="KR15" s="49"/>
      <c r="KS15" s="49"/>
      <c r="KT15" s="49"/>
      <c r="KU15" s="49"/>
      <c r="KV15" s="49"/>
      <c r="KW15" s="49"/>
      <c r="KX15" s="49"/>
      <c r="KY15" s="49"/>
      <c r="KZ15" s="49"/>
      <c r="LA15" s="49"/>
      <c r="LB15" s="49"/>
      <c r="LC15" s="49"/>
      <c r="LD15" s="49"/>
      <c r="LE15" s="49"/>
      <c r="LF15" s="49"/>
      <c r="LG15" s="49"/>
      <c r="LH15" s="49"/>
      <c r="LI15" s="49"/>
      <c r="LJ15" s="49"/>
      <c r="LK15" s="49"/>
      <c r="LL15" s="49"/>
      <c r="LM15" s="49"/>
      <c r="LN15" s="49"/>
      <c r="LO15" s="49"/>
      <c r="LP15" s="49"/>
      <c r="LQ15" s="49"/>
      <c r="LR15" s="49"/>
      <c r="LS15" s="49"/>
      <c r="LT15" s="49"/>
      <c r="LU15" s="49"/>
      <c r="LV15" s="49"/>
      <c r="LW15" s="49"/>
      <c r="LX15" s="49"/>
      <c r="LY15" s="49"/>
      <c r="LZ15" s="49"/>
      <c r="MA15" s="49"/>
      <c r="MB15" s="49"/>
      <c r="MC15" s="49"/>
      <c r="MD15" s="49"/>
      <c r="ME15" s="49"/>
      <c r="MF15" s="49"/>
      <c r="MG15" s="49"/>
      <c r="MH15" s="49"/>
      <c r="MI15" s="49"/>
      <c r="MJ15" s="49"/>
      <c r="MK15" s="49"/>
      <c r="ML15" s="49"/>
      <c r="MM15" s="49"/>
      <c r="MN15" s="49"/>
      <c r="MO15" s="49"/>
      <c r="MP15" s="49"/>
      <c r="MQ15" s="49"/>
      <c r="MR15" s="49"/>
      <c r="MS15" s="49"/>
      <c r="MT15" s="49"/>
      <c r="MU15" s="49"/>
      <c r="MV15" s="49"/>
      <c r="MW15" s="49"/>
      <c r="MX15" s="49"/>
      <c r="MY15" s="49"/>
      <c r="MZ15" s="49"/>
      <c r="NA15" s="49"/>
      <c r="NB15" s="49"/>
      <c r="NC15" s="49"/>
      <c r="ND15" s="49"/>
      <c r="NE15" s="49"/>
      <c r="NF15" s="49"/>
      <c r="NG15" s="49"/>
      <c r="NH15" s="49"/>
      <c r="NI15" s="49"/>
      <c r="NJ15" s="49"/>
      <c r="NK15" s="49"/>
      <c r="NL15" s="49"/>
      <c r="NM15" s="49"/>
      <c r="NN15" s="49"/>
      <c r="NO15" s="49"/>
      <c r="NP15" s="49"/>
      <c r="NQ15" s="49"/>
      <c r="NR15" s="49"/>
      <c r="NS15" s="49"/>
      <c r="NT15" s="49"/>
      <c r="NU15" s="49"/>
      <c r="NV15" s="49"/>
      <c r="NW15" s="49"/>
      <c r="NX15" s="49"/>
      <c r="NY15" s="49"/>
      <c r="NZ15" s="49"/>
      <c r="OA15" s="49"/>
      <c r="OB15" s="49"/>
      <c r="OC15" s="49"/>
      <c r="OD15" s="49"/>
      <c r="OE15" s="49"/>
      <c r="OF15" s="49"/>
      <c r="OG15" s="49"/>
      <c r="OH15" s="49"/>
      <c r="OI15" s="49"/>
      <c r="OJ15" s="49"/>
      <c r="OK15" s="49"/>
      <c r="OL15" s="49"/>
      <c r="OM15" s="49"/>
      <c r="ON15" s="49"/>
      <c r="OO15" s="49"/>
      <c r="OP15" s="49"/>
      <c r="OQ15" s="49"/>
      <c r="OR15" s="49"/>
      <c r="OS15" s="49"/>
      <c r="OT15" s="49"/>
      <c r="OU15" s="49"/>
      <c r="OV15" s="49"/>
      <c r="OW15" s="49"/>
      <c r="OX15" s="49"/>
      <c r="OY15" s="49"/>
      <c r="OZ15" s="49"/>
      <c r="PA15" s="49"/>
      <c r="PB15" s="49"/>
      <c r="PC15" s="49"/>
      <c r="PD15" s="49"/>
      <c r="PE15" s="49"/>
      <c r="PF15" s="49"/>
      <c r="PG15" s="49"/>
      <c r="PH15" s="49"/>
      <c r="PI15" s="49"/>
      <c r="PJ15" s="49"/>
      <c r="PK15" s="49"/>
      <c r="PL15" s="49"/>
      <c r="PM15" s="49"/>
      <c r="PN15" s="49"/>
      <c r="PO15" s="49"/>
      <c r="PP15" s="49"/>
      <c r="PQ15" s="49"/>
      <c r="PR15" s="49"/>
      <c r="PS15" s="49"/>
      <c r="PT15" s="49"/>
      <c r="PU15" s="49"/>
      <c r="PV15" s="49"/>
      <c r="PW15" s="49"/>
      <c r="PX15" s="49"/>
      <c r="PY15" s="49"/>
      <c r="PZ15" s="49"/>
      <c r="QA15" s="49"/>
      <c r="QB15" s="49"/>
      <c r="QC15" s="49"/>
      <c r="QD15" s="49"/>
      <c r="QE15" s="49"/>
      <c r="QF15" s="49"/>
      <c r="QG15" s="49"/>
      <c r="QH15" s="49"/>
      <c r="QI15" s="49"/>
      <c r="QJ15" s="49"/>
      <c r="QK15" s="49"/>
      <c r="QL15" s="49"/>
      <c r="QM15" s="49"/>
      <c r="QN15" s="49"/>
      <c r="QO15" s="49"/>
      <c r="QP15" s="49"/>
      <c r="QQ15" s="49"/>
      <c r="QR15" s="49"/>
      <c r="QS15" s="49"/>
      <c r="QT15" s="49"/>
      <c r="QU15" s="49"/>
      <c r="QV15" s="49"/>
      <c r="QW15" s="49"/>
      <c r="QX15" s="49"/>
      <c r="QY15" s="49"/>
      <c r="QZ15" s="49"/>
      <c r="RA15" s="49"/>
      <c r="RB15" s="49"/>
      <c r="RC15" s="49"/>
      <c r="RD15" s="49"/>
      <c r="RE15" s="49"/>
      <c r="RF15" s="49"/>
      <c r="RG15" s="49"/>
      <c r="RH15" s="49"/>
      <c r="RI15" s="49"/>
      <c r="RJ15" s="49"/>
      <c r="RK15" s="49"/>
      <c r="RL15" s="49"/>
      <c r="RM15" s="49"/>
      <c r="RN15" s="49"/>
      <c r="RO15" s="49"/>
      <c r="RP15" s="49"/>
      <c r="RQ15" s="49"/>
      <c r="RR15" s="49"/>
      <c r="RS15" s="49"/>
      <c r="RT15" s="49"/>
      <c r="RU15" s="49"/>
      <c r="RV15" s="49"/>
      <c r="RW15" s="49"/>
      <c r="RX15" s="49"/>
      <c r="RY15" s="49"/>
      <c r="RZ15" s="49"/>
      <c r="SA15" s="49"/>
      <c r="SB15" s="49"/>
      <c r="SC15" s="49"/>
      <c r="SD15" s="49"/>
      <c r="SE15" s="49"/>
      <c r="SF15" s="49"/>
      <c r="SG15" s="49"/>
      <c r="SH15" s="49"/>
      <c r="SI15" s="49"/>
      <c r="SJ15" s="49"/>
      <c r="SK15" s="49"/>
      <c r="SL15" s="49"/>
      <c r="SM15" s="49"/>
      <c r="SN15" s="49"/>
      <c r="SO15" s="49"/>
      <c r="SP15" s="49"/>
      <c r="SQ15" s="49"/>
      <c r="SR15" s="49"/>
      <c r="SS15" s="49"/>
      <c r="ST15" s="49"/>
      <c r="SU15" s="49"/>
      <c r="SV15" s="49"/>
      <c r="SW15" s="49"/>
      <c r="SX15" s="49"/>
      <c r="SY15" s="49"/>
      <c r="SZ15" s="49"/>
      <c r="TA15" s="49"/>
      <c r="TB15" s="49"/>
      <c r="TC15" s="49"/>
      <c r="TD15" s="49"/>
      <c r="TE15" s="49"/>
      <c r="TF15" s="49"/>
      <c r="TG15" s="49"/>
      <c r="TH15" s="49"/>
      <c r="TI15" s="49"/>
      <c r="TJ15" s="49"/>
      <c r="TK15" s="49"/>
      <c r="TL15" s="49"/>
      <c r="TM15" s="49"/>
      <c r="TN15" s="49"/>
      <c r="TO15" s="49"/>
      <c r="TP15" s="49"/>
      <c r="TQ15" s="49"/>
      <c r="TR15" s="49"/>
      <c r="TS15" s="49"/>
      <c r="TT15" s="49"/>
      <c r="TU15" s="49"/>
      <c r="TV15" s="49"/>
      <c r="TW15" s="49"/>
      <c r="TX15" s="49"/>
      <c r="TY15" s="49"/>
      <c r="TZ15" s="49"/>
      <c r="UA15" s="49"/>
      <c r="UB15" s="49"/>
      <c r="UC15" s="49"/>
      <c r="UD15" s="49"/>
      <c r="UE15" s="49"/>
      <c r="UF15" s="49"/>
      <c r="UG15" s="49"/>
      <c r="UH15" s="49"/>
      <c r="UI15" s="49"/>
      <c r="UJ15" s="49"/>
      <c r="UK15" s="49"/>
      <c r="UL15" s="49"/>
      <c r="UM15" s="49"/>
      <c r="UN15" s="49"/>
      <c r="UO15" s="49"/>
      <c r="UP15" s="49"/>
      <c r="UQ15" s="49"/>
      <c r="UR15" s="49"/>
      <c r="US15" s="49"/>
      <c r="UT15" s="49"/>
      <c r="UU15" s="49"/>
      <c r="UV15" s="49"/>
      <c r="UW15" s="49"/>
      <c r="UX15" s="49"/>
      <c r="UY15" s="49"/>
      <c r="UZ15" s="49"/>
      <c r="VA15" s="49"/>
      <c r="VB15" s="49"/>
      <c r="VC15" s="49"/>
      <c r="VD15" s="49"/>
      <c r="VE15" s="49"/>
      <c r="VF15" s="49"/>
      <c r="VG15" s="49"/>
      <c r="VH15" s="49"/>
      <c r="VI15" s="49"/>
      <c r="VJ15" s="49"/>
      <c r="VK15" s="49"/>
      <c r="VL15" s="49"/>
      <c r="VM15" s="49"/>
      <c r="VN15" s="49"/>
      <c r="VO15" s="49"/>
      <c r="VP15" s="49"/>
      <c r="VQ15" s="49"/>
      <c r="VR15" s="49"/>
      <c r="VS15" s="49"/>
      <c r="VT15" s="49"/>
      <c r="VU15" s="49"/>
      <c r="VV15" s="49"/>
      <c r="VW15" s="49"/>
      <c r="VX15" s="49"/>
      <c r="VY15" s="49"/>
      <c r="VZ15" s="49"/>
      <c r="WA15" s="49"/>
      <c r="WB15" s="49"/>
      <c r="WC15" s="49"/>
      <c r="WD15" s="49"/>
      <c r="WE15" s="49"/>
      <c r="WF15" s="49"/>
      <c r="WG15" s="49"/>
      <c r="WH15" s="49"/>
      <c r="WI15" s="49"/>
      <c r="WJ15" s="49"/>
      <c r="WK15" s="49"/>
      <c r="WL15" s="49"/>
      <c r="WM15" s="49"/>
      <c r="WN15" s="49"/>
      <c r="WO15" s="49"/>
      <c r="WP15" s="49"/>
      <c r="WQ15" s="49"/>
      <c r="WR15" s="49"/>
      <c r="WS15" s="49"/>
      <c r="WT15" s="49"/>
      <c r="WU15" s="49"/>
      <c r="WV15" s="49"/>
      <c r="WW15" s="49"/>
      <c r="WX15" s="49"/>
      <c r="WY15" s="49"/>
      <c r="WZ15" s="49"/>
      <c r="XA15" s="49"/>
      <c r="XB15" s="49"/>
      <c r="XC15" s="49"/>
      <c r="XD15" s="49"/>
      <c r="XE15" s="49"/>
      <c r="XF15" s="49"/>
      <c r="XG15" s="49"/>
      <c r="XH15" s="49"/>
      <c r="XI15" s="49"/>
      <c r="XJ15" s="49"/>
      <c r="XK15" s="49"/>
      <c r="XL15" s="49"/>
      <c r="XM15" s="49"/>
      <c r="XN15" s="49"/>
      <c r="XO15" s="49"/>
      <c r="XP15" s="49"/>
      <c r="XQ15" s="49"/>
      <c r="XR15" s="49"/>
      <c r="XS15" s="49"/>
      <c r="XT15" s="49"/>
      <c r="XU15" s="49"/>
      <c r="XV15" s="49"/>
      <c r="XW15" s="49"/>
      <c r="XX15" s="49"/>
      <c r="XY15" s="49"/>
      <c r="XZ15" s="49"/>
      <c r="YA15" s="49"/>
      <c r="YB15" s="49"/>
      <c r="YC15" s="49"/>
      <c r="YD15" s="49"/>
      <c r="YE15" s="49"/>
      <c r="YF15" s="49"/>
      <c r="YG15" s="49"/>
      <c r="YH15" s="49"/>
      <c r="YI15" s="49"/>
      <c r="YJ15" s="49"/>
      <c r="YK15" s="49"/>
      <c r="YL15" s="49"/>
      <c r="YM15" s="49"/>
      <c r="YN15" s="49"/>
      <c r="YO15" s="49"/>
      <c r="YP15" s="49"/>
      <c r="YQ15" s="49"/>
      <c r="YR15" s="49"/>
      <c r="YS15" s="49"/>
      <c r="YT15" s="49"/>
      <c r="YU15" s="49"/>
      <c r="YV15" s="49"/>
      <c r="YW15" s="49"/>
      <c r="YX15" s="49"/>
      <c r="YY15" s="49"/>
      <c r="YZ15" s="49"/>
      <c r="ZA15" s="49"/>
      <c r="ZB15" s="49"/>
      <c r="ZC15" s="49"/>
      <c r="ZD15" s="49"/>
      <c r="ZE15" s="49"/>
      <c r="ZF15" s="49"/>
      <c r="ZG15" s="49"/>
      <c r="ZH15" s="49"/>
      <c r="ZI15" s="49"/>
      <c r="ZJ15" s="49"/>
      <c r="ZK15" s="49"/>
      <c r="ZL15" s="49"/>
      <c r="ZM15" s="49"/>
      <c r="ZN15" s="49"/>
      <c r="ZO15" s="49"/>
      <c r="ZP15" s="49"/>
      <c r="ZQ15" s="49"/>
      <c r="ZR15" s="49"/>
      <c r="ZS15" s="49"/>
      <c r="ZT15" s="49"/>
      <c r="ZU15" s="49"/>
      <c r="ZV15" s="49"/>
      <c r="ZW15" s="49"/>
      <c r="ZX15" s="49"/>
      <c r="ZY15" s="49"/>
      <c r="ZZ15" s="49"/>
      <c r="AAA15" s="49"/>
      <c r="AAB15" s="49"/>
      <c r="AAC15" s="49"/>
      <c r="AAD15" s="49"/>
      <c r="AAE15" s="49"/>
      <c r="AAF15" s="49"/>
      <c r="AAG15" s="49"/>
      <c r="AAH15" s="49"/>
      <c r="AAI15" s="49"/>
      <c r="AAJ15" s="49"/>
      <c r="AAK15" s="49"/>
      <c r="AAL15" s="49"/>
      <c r="AAM15" s="49"/>
      <c r="AAN15" s="49"/>
      <c r="AAO15" s="49"/>
      <c r="AAP15" s="49"/>
      <c r="AAQ15" s="49"/>
      <c r="AAR15" s="49"/>
      <c r="AAS15" s="49"/>
      <c r="AAT15" s="49"/>
      <c r="AAU15" s="49"/>
      <c r="AAV15" s="49"/>
      <c r="AAW15" s="49"/>
      <c r="AAX15" s="49"/>
      <c r="AAY15" s="49"/>
      <c r="AAZ15" s="49"/>
      <c r="ABA15" s="49"/>
      <c r="ABB15" s="49"/>
      <c r="ABC15" s="49"/>
      <c r="ABD15" s="49"/>
      <c r="ABE15" s="49"/>
      <c r="ABF15" s="49"/>
      <c r="ABG15" s="49"/>
      <c r="ABH15" s="49"/>
      <c r="ABI15" s="49"/>
      <c r="ABJ15" s="49"/>
      <c r="ABK15" s="49"/>
      <c r="ABL15" s="49"/>
      <c r="ABM15" s="49"/>
      <c r="ABN15" s="49"/>
      <c r="ABO15" s="49"/>
      <c r="ABP15" s="49"/>
      <c r="ABQ15" s="49"/>
      <c r="ABR15" s="49"/>
      <c r="ABS15" s="49"/>
      <c r="ABT15" s="49"/>
      <c r="ABU15" s="49"/>
      <c r="ABV15" s="49"/>
      <c r="ABW15" s="49"/>
      <c r="ABX15" s="49"/>
      <c r="ABY15" s="49"/>
      <c r="ABZ15" s="49"/>
      <c r="ACA15" s="49"/>
      <c r="ACB15" s="49"/>
      <c r="ACC15" s="49"/>
      <c r="ACD15" s="49"/>
      <c r="ACE15" s="49"/>
      <c r="ACF15" s="49"/>
      <c r="ACG15" s="49"/>
      <c r="ACH15" s="49"/>
      <c r="ACI15" s="49"/>
      <c r="ACJ15" s="49"/>
      <c r="ACK15" s="49"/>
      <c r="ACL15" s="49"/>
      <c r="ACM15" s="49"/>
      <c r="ACN15" s="49"/>
      <c r="ACO15" s="49"/>
      <c r="ACP15" s="49"/>
      <c r="ACQ15" s="49"/>
      <c r="ACR15" s="49"/>
      <c r="ACS15" s="49"/>
      <c r="ACT15" s="49"/>
      <c r="ACU15" s="49"/>
      <c r="ACV15" s="49"/>
      <c r="ACW15" s="49"/>
      <c r="ACX15" s="49"/>
      <c r="ACY15" s="49"/>
      <c r="ACZ15" s="49"/>
      <c r="ADA15" s="49"/>
      <c r="ADB15" s="49"/>
      <c r="ADC15" s="49"/>
      <c r="ADD15" s="49"/>
      <c r="ADE15" s="49"/>
      <c r="ADF15" s="49"/>
      <c r="ADG15" s="49"/>
      <c r="ADH15" s="49"/>
      <c r="ADI15" s="49"/>
      <c r="ADJ15" s="49"/>
      <c r="ADK15" s="49"/>
      <c r="ADL15" s="49"/>
      <c r="ADM15" s="49"/>
      <c r="ADN15" s="49"/>
      <c r="ADO15" s="49"/>
      <c r="ADP15" s="49"/>
      <c r="ADQ15" s="49"/>
      <c r="ADR15" s="49"/>
      <c r="ADS15" s="49"/>
      <c r="ADT15" s="49"/>
      <c r="ADU15" s="49"/>
      <c r="ADV15" s="49"/>
      <c r="ADW15" s="49"/>
      <c r="ADX15" s="49"/>
      <c r="ADY15" s="49"/>
      <c r="ADZ15" s="49"/>
      <c r="AEA15" s="49"/>
      <c r="AEB15" s="49"/>
      <c r="AEC15" s="49"/>
      <c r="AED15" s="49"/>
      <c r="AEE15" s="49"/>
      <c r="AEF15" s="49"/>
      <c r="AEG15" s="49"/>
      <c r="AEH15" s="49"/>
      <c r="AEI15" s="49"/>
      <c r="AEJ15" s="49"/>
      <c r="AEK15" s="49"/>
      <c r="AEL15" s="49"/>
      <c r="AEM15" s="49"/>
      <c r="AEN15" s="49"/>
      <c r="AEO15" s="49"/>
      <c r="AEP15" s="49"/>
      <c r="AEQ15" s="49"/>
      <c r="AER15" s="49"/>
      <c r="AES15" s="49"/>
      <c r="AET15" s="49"/>
      <c r="AEU15" s="49"/>
      <c r="AEV15" s="49"/>
      <c r="AEW15" s="49"/>
      <c r="AEX15" s="49"/>
      <c r="AEY15" s="49"/>
      <c r="AEZ15" s="49"/>
      <c r="AFA15" s="49"/>
      <c r="AFB15" s="49"/>
      <c r="AFC15" s="49"/>
      <c r="AFD15" s="49"/>
      <c r="AFE15" s="49"/>
      <c r="AFF15" s="49"/>
      <c r="AFG15" s="49"/>
      <c r="AFH15" s="49"/>
      <c r="AFI15" s="49"/>
      <c r="AFJ15" s="49"/>
      <c r="AFK15" s="49"/>
      <c r="AFL15" s="49"/>
      <c r="AFM15" s="49"/>
      <c r="AFN15" s="49"/>
      <c r="AFO15" s="49"/>
      <c r="AFP15" s="49"/>
      <c r="AFQ15" s="49"/>
      <c r="AFR15" s="49"/>
      <c r="AFS15" s="49"/>
      <c r="AFT15" s="49"/>
      <c r="AFU15" s="49"/>
      <c r="AFV15" s="49"/>
      <c r="AFW15" s="49"/>
      <c r="AFX15" s="49"/>
      <c r="AFY15" s="49"/>
      <c r="AFZ15" s="49"/>
      <c r="AGA15" s="49"/>
      <c r="AGB15" s="49"/>
      <c r="AGC15" s="49"/>
      <c r="AGD15" s="49"/>
      <c r="AGE15" s="49"/>
      <c r="AGF15" s="49"/>
      <c r="AGG15" s="49"/>
      <c r="AGH15" s="49"/>
      <c r="AGI15" s="49"/>
      <c r="AGJ15" s="49"/>
      <c r="AGK15" s="49"/>
      <c r="AGL15" s="49"/>
      <c r="AGM15" s="49"/>
      <c r="AGN15" s="49"/>
      <c r="AGO15" s="49"/>
      <c r="AGP15" s="49"/>
      <c r="AGQ15" s="49"/>
      <c r="AGR15" s="49"/>
      <c r="AGS15" s="49"/>
      <c r="AGT15" s="49"/>
      <c r="AGU15" s="49"/>
      <c r="AGV15" s="49"/>
      <c r="AGW15" s="49"/>
      <c r="AGX15" s="49"/>
      <c r="AGY15" s="49"/>
      <c r="AGZ15" s="49"/>
      <c r="AHA15" s="49"/>
      <c r="AHB15" s="49"/>
      <c r="AHC15" s="49"/>
      <c r="AHD15" s="49"/>
      <c r="AHE15" s="49"/>
      <c r="AHF15" s="49"/>
      <c r="AHG15" s="49"/>
      <c r="AHH15" s="49"/>
      <c r="AHI15" s="49"/>
      <c r="AHJ15" s="49"/>
      <c r="AHK15" s="49"/>
      <c r="AHL15" s="49"/>
      <c r="AHM15" s="49"/>
      <c r="AHN15" s="49"/>
      <c r="AHO15" s="49"/>
      <c r="AHP15" s="49"/>
      <c r="AHQ15" s="49"/>
      <c r="AHR15" s="49"/>
      <c r="AHS15" s="49"/>
      <c r="AHT15" s="49"/>
      <c r="AHU15" s="49"/>
      <c r="AHV15" s="49"/>
      <c r="AHW15" s="49"/>
      <c r="AHX15" s="49"/>
      <c r="AHY15" s="49"/>
      <c r="AHZ15" s="49"/>
      <c r="AIA15" s="49"/>
      <c r="AIB15" s="49"/>
      <c r="AIC15" s="49"/>
      <c r="AID15" s="49"/>
      <c r="AIE15" s="49"/>
      <c r="AIF15" s="49"/>
      <c r="AIG15" s="49"/>
      <c r="AIH15" s="49"/>
      <c r="AII15" s="49"/>
      <c r="AIJ15" s="49"/>
      <c r="AIK15" s="49"/>
      <c r="AIL15" s="49"/>
      <c r="AIM15" s="49"/>
      <c r="AIN15" s="49"/>
      <c r="AIO15" s="49"/>
      <c r="AIP15" s="49"/>
      <c r="AIQ15" s="49"/>
      <c r="AIR15" s="49"/>
      <c r="AIS15" s="49"/>
      <c r="AIT15" s="49"/>
      <c r="AIU15" s="49"/>
      <c r="AIV15" s="49"/>
      <c r="AIW15" s="49"/>
      <c r="AIX15" s="49"/>
      <c r="AIY15" s="49"/>
      <c r="AIZ15" s="49"/>
      <c r="AJA15" s="49"/>
      <c r="AJB15" s="49"/>
      <c r="AJC15" s="49"/>
      <c r="AJD15" s="49"/>
      <c r="AJE15" s="49"/>
      <c r="AJF15" s="49"/>
      <c r="AJG15" s="49"/>
      <c r="AJH15" s="49"/>
      <c r="AJI15" s="49"/>
      <c r="AJJ15" s="49"/>
      <c r="AJK15" s="49"/>
      <c r="AJL15" s="49"/>
      <c r="AJM15" s="49"/>
      <c r="AJN15" s="49"/>
      <c r="AJO15" s="49"/>
      <c r="AJP15" s="49"/>
      <c r="AJQ15" s="49"/>
      <c r="AJR15" s="49"/>
      <c r="AJS15" s="49"/>
      <c r="AJT15" s="49"/>
      <c r="AJU15" s="49"/>
      <c r="AJV15" s="49"/>
      <c r="AJW15" s="49"/>
      <c r="AJX15" s="49"/>
      <c r="AJY15" s="49"/>
      <c r="AJZ15" s="49"/>
      <c r="AKA15" s="49"/>
      <c r="AKB15" s="49"/>
      <c r="AKC15" s="49"/>
      <c r="AKD15" s="49"/>
      <c r="AKE15" s="49"/>
      <c r="AKF15" s="49"/>
      <c r="AKG15" s="49"/>
      <c r="AKH15" s="49"/>
      <c r="AKI15" s="49"/>
      <c r="AKJ15" s="49"/>
      <c r="AKK15" s="49"/>
      <c r="AKL15" s="49"/>
      <c r="AKM15" s="49"/>
      <c r="AKN15" s="49"/>
      <c r="AKO15" s="49"/>
      <c r="AKP15" s="49"/>
      <c r="AKQ15" s="49"/>
      <c r="AKR15" s="49"/>
      <c r="AKS15" s="49"/>
      <c r="AKT15" s="49"/>
      <c r="AKU15" s="49"/>
      <c r="AKV15" s="49"/>
      <c r="AKW15" s="49"/>
      <c r="AKX15" s="49"/>
      <c r="AKY15" s="49"/>
      <c r="AKZ15" s="49"/>
      <c r="ALA15" s="49"/>
      <c r="ALB15" s="49"/>
      <c r="ALC15" s="49"/>
      <c r="ALD15" s="49"/>
      <c r="ALE15" s="49"/>
      <c r="ALF15" s="49"/>
      <c r="ALG15" s="49"/>
      <c r="ALH15" s="49"/>
      <c r="ALI15" s="49"/>
      <c r="ALJ15" s="49"/>
      <c r="ALK15" s="49"/>
      <c r="ALL15" s="49"/>
      <c r="ALM15" s="49"/>
      <c r="ALN15" s="49"/>
      <c r="ALO15" s="49"/>
      <c r="ALP15" s="49"/>
      <c r="ALQ15" s="49"/>
      <c r="ALR15" s="49"/>
      <c r="ALS15" s="49"/>
      <c r="ALT15" s="49"/>
      <c r="ALU15" s="49"/>
    </row>
    <row r="16" spans="1:1009" ht="37.5" customHeight="1" x14ac:dyDescent="0.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9"/>
    </row>
    <row r="17" spans="2:17" ht="22.5" customHeight="1" x14ac:dyDescent="0.4">
      <c r="B17" s="214" t="s">
        <v>100</v>
      </c>
      <c r="C17" s="215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8"/>
    </row>
    <row r="18" spans="2:17" ht="22.5" customHeight="1" x14ac:dyDescent="0.4">
      <c r="B18" s="90" t="s">
        <v>101</v>
      </c>
      <c r="C18" s="90" t="s">
        <v>102</v>
      </c>
      <c r="D18" s="216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8"/>
    </row>
    <row r="19" spans="2:17" ht="22.5" customHeight="1" x14ac:dyDescent="0.5">
      <c r="B19" s="91" t="s">
        <v>103</v>
      </c>
      <c r="C19" s="91" t="s">
        <v>104</v>
      </c>
      <c r="D19" s="86">
        <f>VPTA!F23</f>
        <v>64373.297599999991</v>
      </c>
      <c r="E19" s="86">
        <f>$D$19</f>
        <v>64373.297599999991</v>
      </c>
      <c r="F19" s="86">
        <f t="shared" ref="F19:O19" si="3">$D$19</f>
        <v>64373.297599999991</v>
      </c>
      <c r="G19" s="86">
        <f t="shared" si="3"/>
        <v>64373.297599999991</v>
      </c>
      <c r="H19" s="86">
        <f t="shared" si="3"/>
        <v>64373.297599999991</v>
      </c>
      <c r="I19" s="86">
        <f t="shared" si="3"/>
        <v>64373.297599999991</v>
      </c>
      <c r="J19" s="86">
        <f t="shared" si="3"/>
        <v>64373.297599999991</v>
      </c>
      <c r="K19" s="86">
        <f t="shared" si="3"/>
        <v>64373.297599999991</v>
      </c>
      <c r="L19" s="86">
        <f t="shared" si="3"/>
        <v>64373.297599999991</v>
      </c>
      <c r="M19" s="86">
        <f t="shared" si="3"/>
        <v>64373.297599999991</v>
      </c>
      <c r="N19" s="86">
        <f t="shared" si="3"/>
        <v>64373.297599999991</v>
      </c>
      <c r="O19" s="86">
        <f t="shared" si="3"/>
        <v>64373.297599999991</v>
      </c>
      <c r="P19" s="87">
        <f t="shared" ref="P19:P40" si="4">SUM(D19:O19)</f>
        <v>772479.57119999966</v>
      </c>
    </row>
    <row r="20" spans="2:17" ht="22.5" customHeight="1" x14ac:dyDescent="0.5">
      <c r="B20" s="91" t="s">
        <v>105</v>
      </c>
      <c r="C20" s="91" t="s">
        <v>106</v>
      </c>
      <c r="D20" s="92">
        <f>'Plano Orçamentario'!G19</f>
        <v>17020.755000000001</v>
      </c>
      <c r="E20" s="92">
        <f>$D$20</f>
        <v>17020.755000000001</v>
      </c>
      <c r="F20" s="92">
        <f t="shared" ref="F20:O20" si="5">$D$20</f>
        <v>17020.755000000001</v>
      </c>
      <c r="G20" s="92">
        <f t="shared" si="5"/>
        <v>17020.755000000001</v>
      </c>
      <c r="H20" s="92">
        <f t="shared" si="5"/>
        <v>17020.755000000001</v>
      </c>
      <c r="I20" s="92">
        <f t="shared" si="5"/>
        <v>17020.755000000001</v>
      </c>
      <c r="J20" s="92">
        <f t="shared" si="5"/>
        <v>17020.755000000001</v>
      </c>
      <c r="K20" s="92">
        <f t="shared" si="5"/>
        <v>17020.755000000001</v>
      </c>
      <c r="L20" s="92">
        <f t="shared" si="5"/>
        <v>17020.755000000001</v>
      </c>
      <c r="M20" s="92">
        <f t="shared" si="5"/>
        <v>17020.755000000001</v>
      </c>
      <c r="N20" s="92">
        <f t="shared" si="5"/>
        <v>17020.755000000001</v>
      </c>
      <c r="O20" s="92">
        <f t="shared" si="5"/>
        <v>17020.755000000001</v>
      </c>
      <c r="P20" s="87">
        <f t="shared" si="4"/>
        <v>204249.06000000003</v>
      </c>
    </row>
    <row r="21" spans="2:17" ht="22.5" customHeight="1" x14ac:dyDescent="0.5">
      <c r="B21" s="91" t="s">
        <v>107</v>
      </c>
      <c r="C21" s="91" t="s">
        <v>108</v>
      </c>
      <c r="D21" s="93">
        <f>'Plano Orçamentario'!G18</f>
        <v>4645.3500000000004</v>
      </c>
      <c r="E21" s="93">
        <f>$D$21</f>
        <v>4645.3500000000004</v>
      </c>
      <c r="F21" s="93">
        <f t="shared" ref="F21:O21" si="6">$D$21</f>
        <v>4645.3500000000004</v>
      </c>
      <c r="G21" s="93">
        <f t="shared" si="6"/>
        <v>4645.3500000000004</v>
      </c>
      <c r="H21" s="93">
        <f t="shared" si="6"/>
        <v>4645.3500000000004</v>
      </c>
      <c r="I21" s="93">
        <f t="shared" si="6"/>
        <v>4645.3500000000004</v>
      </c>
      <c r="J21" s="93">
        <f t="shared" si="6"/>
        <v>4645.3500000000004</v>
      </c>
      <c r="K21" s="93">
        <f t="shared" si="6"/>
        <v>4645.3500000000004</v>
      </c>
      <c r="L21" s="93">
        <f t="shared" si="6"/>
        <v>4645.3500000000004</v>
      </c>
      <c r="M21" s="93">
        <f t="shared" si="6"/>
        <v>4645.3500000000004</v>
      </c>
      <c r="N21" s="93">
        <f t="shared" si="6"/>
        <v>4645.3500000000004</v>
      </c>
      <c r="O21" s="93">
        <f t="shared" si="6"/>
        <v>4645.3500000000004</v>
      </c>
      <c r="P21" s="87">
        <f t="shared" si="4"/>
        <v>55744.19999999999</v>
      </c>
    </row>
    <row r="22" spans="2:17" ht="22.5" customHeight="1" x14ac:dyDescent="0.5">
      <c r="B22" s="91" t="s">
        <v>109</v>
      </c>
      <c r="C22" s="91" t="s">
        <v>9</v>
      </c>
      <c r="D22" s="93">
        <f>'Plano Orçamentario'!G20</f>
        <v>13885.320292319997</v>
      </c>
      <c r="E22" s="93">
        <f>$D$22</f>
        <v>13885.320292319997</v>
      </c>
      <c r="F22" s="93">
        <f t="shared" ref="F22:O22" si="7">$D$22</f>
        <v>13885.320292319997</v>
      </c>
      <c r="G22" s="93">
        <f t="shared" si="7"/>
        <v>13885.320292319997</v>
      </c>
      <c r="H22" s="93">
        <f t="shared" si="7"/>
        <v>13885.320292319997</v>
      </c>
      <c r="I22" s="93">
        <f t="shared" si="7"/>
        <v>13885.320292319997</v>
      </c>
      <c r="J22" s="93">
        <f t="shared" si="7"/>
        <v>13885.320292319997</v>
      </c>
      <c r="K22" s="93">
        <f t="shared" si="7"/>
        <v>13885.320292319997</v>
      </c>
      <c r="L22" s="93">
        <f t="shared" si="7"/>
        <v>13885.320292319997</v>
      </c>
      <c r="M22" s="93">
        <f t="shared" si="7"/>
        <v>13885.320292319997</v>
      </c>
      <c r="N22" s="93">
        <f t="shared" si="7"/>
        <v>13885.320292319997</v>
      </c>
      <c r="O22" s="93">
        <f t="shared" si="7"/>
        <v>13885.320292319997</v>
      </c>
      <c r="P22" s="87">
        <f t="shared" si="4"/>
        <v>166623.84350783995</v>
      </c>
      <c r="Q22" s="81"/>
    </row>
    <row r="23" spans="2:17" ht="22.5" customHeight="1" x14ac:dyDescent="0.4">
      <c r="B23" s="214" t="s">
        <v>110</v>
      </c>
      <c r="C23" s="215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8"/>
    </row>
    <row r="24" spans="2:17" ht="22.5" customHeight="1" x14ac:dyDescent="0.4">
      <c r="B24" s="90" t="s">
        <v>111</v>
      </c>
      <c r="C24" s="90" t="s">
        <v>112</v>
      </c>
      <c r="D24" s="223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5"/>
    </row>
    <row r="25" spans="2:17" ht="22.5" customHeight="1" x14ac:dyDescent="0.5">
      <c r="B25" s="91" t="s">
        <v>113</v>
      </c>
      <c r="C25" s="91" t="s">
        <v>153</v>
      </c>
      <c r="D25" s="87">
        <v>7000</v>
      </c>
      <c r="E25" s="87">
        <f>$D$25</f>
        <v>7000</v>
      </c>
      <c r="F25" s="87">
        <f>$D$25</f>
        <v>7000</v>
      </c>
      <c r="G25" s="87">
        <f t="shared" ref="G25:O25" si="8">$D$25</f>
        <v>7000</v>
      </c>
      <c r="H25" s="87">
        <f t="shared" si="8"/>
        <v>7000</v>
      </c>
      <c r="I25" s="87">
        <f t="shared" si="8"/>
        <v>7000</v>
      </c>
      <c r="J25" s="87">
        <f t="shared" si="8"/>
        <v>7000</v>
      </c>
      <c r="K25" s="87">
        <f t="shared" si="8"/>
        <v>7000</v>
      </c>
      <c r="L25" s="87">
        <f t="shared" si="8"/>
        <v>7000</v>
      </c>
      <c r="M25" s="87">
        <f t="shared" si="8"/>
        <v>7000</v>
      </c>
      <c r="N25" s="87">
        <f t="shared" si="8"/>
        <v>7000</v>
      </c>
      <c r="O25" s="87">
        <f t="shared" si="8"/>
        <v>7000</v>
      </c>
      <c r="P25" s="87">
        <f t="shared" si="4"/>
        <v>84000</v>
      </c>
    </row>
    <row r="26" spans="2:17" ht="22.5" customHeight="1" x14ac:dyDescent="0.5">
      <c r="B26" s="91" t="s">
        <v>115</v>
      </c>
      <c r="C26" s="91" t="s">
        <v>114</v>
      </c>
      <c r="D26" s="87">
        <v>5500</v>
      </c>
      <c r="E26" s="87">
        <f>$D$26</f>
        <v>5500</v>
      </c>
      <c r="F26" s="87">
        <f>$D$26</f>
        <v>5500</v>
      </c>
      <c r="G26" s="87">
        <f t="shared" ref="G26:O26" si="9">$D$26</f>
        <v>5500</v>
      </c>
      <c r="H26" s="87">
        <f t="shared" si="9"/>
        <v>5500</v>
      </c>
      <c r="I26" s="87">
        <f t="shared" si="9"/>
        <v>5500</v>
      </c>
      <c r="J26" s="87">
        <f t="shared" si="9"/>
        <v>5500</v>
      </c>
      <c r="K26" s="87">
        <f t="shared" si="9"/>
        <v>5500</v>
      </c>
      <c r="L26" s="87">
        <f t="shared" si="9"/>
        <v>5500</v>
      </c>
      <c r="M26" s="87">
        <f t="shared" si="9"/>
        <v>5500</v>
      </c>
      <c r="N26" s="87">
        <f t="shared" si="9"/>
        <v>5500</v>
      </c>
      <c r="O26" s="87">
        <f t="shared" si="9"/>
        <v>5500</v>
      </c>
      <c r="P26" s="87">
        <f t="shared" ref="P26" si="10">SUM(D26:O26)</f>
        <v>66000</v>
      </c>
    </row>
    <row r="27" spans="2:17" ht="22.5" customHeight="1" x14ac:dyDescent="0.5">
      <c r="B27" s="91" t="s">
        <v>117</v>
      </c>
      <c r="C27" s="91" t="s">
        <v>116</v>
      </c>
      <c r="D27" s="87">
        <v>2000</v>
      </c>
      <c r="E27" s="87">
        <f>$D$27</f>
        <v>2000</v>
      </c>
      <c r="F27" s="87">
        <f t="shared" ref="F27:O27" si="11">$D$27</f>
        <v>2000</v>
      </c>
      <c r="G27" s="87">
        <f t="shared" si="11"/>
        <v>2000</v>
      </c>
      <c r="H27" s="87">
        <f t="shared" si="11"/>
        <v>2000</v>
      </c>
      <c r="I27" s="87">
        <f t="shared" si="11"/>
        <v>2000</v>
      </c>
      <c r="J27" s="87">
        <f t="shared" si="11"/>
        <v>2000</v>
      </c>
      <c r="K27" s="87">
        <f t="shared" si="11"/>
        <v>2000</v>
      </c>
      <c r="L27" s="87">
        <f t="shared" si="11"/>
        <v>2000</v>
      </c>
      <c r="M27" s="87">
        <f t="shared" si="11"/>
        <v>2000</v>
      </c>
      <c r="N27" s="87">
        <f t="shared" si="11"/>
        <v>2000</v>
      </c>
      <c r="O27" s="87">
        <f t="shared" si="11"/>
        <v>2000</v>
      </c>
      <c r="P27" s="87">
        <f>SUM(D27:O27)</f>
        <v>24000</v>
      </c>
    </row>
    <row r="28" spans="2:17" ht="22.5" customHeight="1" x14ac:dyDescent="0.4">
      <c r="B28" s="90" t="s">
        <v>118</v>
      </c>
      <c r="C28" s="90" t="s">
        <v>119</v>
      </c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8"/>
    </row>
    <row r="29" spans="2:17" ht="22.5" customHeight="1" x14ac:dyDescent="0.5">
      <c r="B29" s="91" t="s">
        <v>120</v>
      </c>
      <c r="C29" s="91" t="s">
        <v>121</v>
      </c>
      <c r="D29" s="87">
        <v>3500</v>
      </c>
      <c r="E29" s="87">
        <f>$D$29</f>
        <v>3500</v>
      </c>
      <c r="F29" s="87">
        <f t="shared" ref="F29:O29" si="12">$D$29</f>
        <v>3500</v>
      </c>
      <c r="G29" s="87">
        <f t="shared" si="12"/>
        <v>3500</v>
      </c>
      <c r="H29" s="87">
        <f t="shared" si="12"/>
        <v>3500</v>
      </c>
      <c r="I29" s="87">
        <f t="shared" si="12"/>
        <v>3500</v>
      </c>
      <c r="J29" s="87">
        <f t="shared" si="12"/>
        <v>3500</v>
      </c>
      <c r="K29" s="87">
        <f t="shared" si="12"/>
        <v>3500</v>
      </c>
      <c r="L29" s="87">
        <f t="shared" si="12"/>
        <v>3500</v>
      </c>
      <c r="M29" s="87">
        <f t="shared" si="12"/>
        <v>3500</v>
      </c>
      <c r="N29" s="87">
        <f t="shared" si="12"/>
        <v>3500</v>
      </c>
      <c r="O29" s="87">
        <f t="shared" si="12"/>
        <v>3500</v>
      </c>
      <c r="P29" s="87">
        <f t="shared" ref="P29" si="13">SUM(D29:O29)</f>
        <v>42000</v>
      </c>
    </row>
    <row r="30" spans="2:17" ht="22.5" customHeight="1" x14ac:dyDescent="0.5">
      <c r="B30" s="91" t="s">
        <v>184</v>
      </c>
      <c r="C30" s="91" t="s">
        <v>185</v>
      </c>
      <c r="D30" s="87">
        <v>1500</v>
      </c>
      <c r="E30" s="87">
        <f>$D$30</f>
        <v>1500</v>
      </c>
      <c r="F30" s="87">
        <f t="shared" ref="F29:O30" si="14">$D$30</f>
        <v>1500</v>
      </c>
      <c r="G30" s="87">
        <f t="shared" si="14"/>
        <v>1500</v>
      </c>
      <c r="H30" s="87">
        <f t="shared" si="14"/>
        <v>1500</v>
      </c>
      <c r="I30" s="87">
        <f t="shared" si="14"/>
        <v>1500</v>
      </c>
      <c r="J30" s="87">
        <f t="shared" si="14"/>
        <v>1500</v>
      </c>
      <c r="K30" s="87">
        <f t="shared" si="14"/>
        <v>1500</v>
      </c>
      <c r="L30" s="87">
        <f t="shared" si="14"/>
        <v>1500</v>
      </c>
      <c r="M30" s="87">
        <f t="shared" si="14"/>
        <v>1500</v>
      </c>
      <c r="N30" s="87">
        <f t="shared" si="14"/>
        <v>1500</v>
      </c>
      <c r="O30" s="87">
        <f t="shared" si="14"/>
        <v>1500</v>
      </c>
      <c r="P30" s="87">
        <f t="shared" si="4"/>
        <v>18000</v>
      </c>
    </row>
    <row r="31" spans="2:17" ht="37.5" customHeight="1" x14ac:dyDescent="0.4">
      <c r="B31" s="90" t="s">
        <v>122</v>
      </c>
      <c r="C31" s="90" t="s">
        <v>123</v>
      </c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8"/>
    </row>
    <row r="32" spans="2:17" ht="25.8" x14ac:dyDescent="0.5">
      <c r="B32" s="91" t="s">
        <v>124</v>
      </c>
      <c r="C32" s="91" t="s">
        <v>125</v>
      </c>
      <c r="D32" s="87">
        <v>879.03</v>
      </c>
      <c r="E32" s="87">
        <f>$D$32</f>
        <v>879.03</v>
      </c>
      <c r="F32" s="87">
        <f t="shared" ref="F32:N32" si="15">$D$32</f>
        <v>879.03</v>
      </c>
      <c r="G32" s="87">
        <f t="shared" si="15"/>
        <v>879.03</v>
      </c>
      <c r="H32" s="87">
        <f t="shared" si="15"/>
        <v>879.03</v>
      </c>
      <c r="I32" s="87">
        <f t="shared" si="15"/>
        <v>879.03</v>
      </c>
      <c r="J32" s="87">
        <f t="shared" si="15"/>
        <v>879.03</v>
      </c>
      <c r="K32" s="87">
        <f t="shared" si="15"/>
        <v>879.03</v>
      </c>
      <c r="L32" s="87">
        <f t="shared" si="15"/>
        <v>879.03</v>
      </c>
      <c r="M32" s="87">
        <f t="shared" si="15"/>
        <v>879.03</v>
      </c>
      <c r="N32" s="87">
        <f t="shared" si="15"/>
        <v>879.03</v>
      </c>
      <c r="O32" s="87">
        <f>$D$32</f>
        <v>879.03</v>
      </c>
      <c r="P32" s="87">
        <f>SUM(D32:O32)</f>
        <v>10548.36</v>
      </c>
    </row>
    <row r="33" spans="2:16" ht="25.8" x14ac:dyDescent="0.5">
      <c r="B33" s="91" t="s">
        <v>126</v>
      </c>
      <c r="C33" s="91" t="s">
        <v>164</v>
      </c>
      <c r="D33" s="87">
        <v>450</v>
      </c>
      <c r="E33" s="87">
        <f>$D$33</f>
        <v>450</v>
      </c>
      <c r="F33" s="87">
        <f t="shared" ref="F33:O33" si="16">$D$33</f>
        <v>450</v>
      </c>
      <c r="G33" s="87">
        <f t="shared" si="16"/>
        <v>450</v>
      </c>
      <c r="H33" s="87">
        <f t="shared" si="16"/>
        <v>450</v>
      </c>
      <c r="I33" s="87">
        <f t="shared" si="16"/>
        <v>450</v>
      </c>
      <c r="J33" s="87">
        <f t="shared" si="16"/>
        <v>450</v>
      </c>
      <c r="K33" s="87">
        <f t="shared" si="16"/>
        <v>450</v>
      </c>
      <c r="L33" s="87">
        <f t="shared" si="16"/>
        <v>450</v>
      </c>
      <c r="M33" s="87">
        <f t="shared" si="16"/>
        <v>450</v>
      </c>
      <c r="N33" s="87">
        <f t="shared" si="16"/>
        <v>450</v>
      </c>
      <c r="O33" s="87">
        <f t="shared" si="16"/>
        <v>450</v>
      </c>
      <c r="P33" s="87">
        <f>SUM(D33:O33)</f>
        <v>5400</v>
      </c>
    </row>
    <row r="34" spans="2:16" ht="25.8" x14ac:dyDescent="0.5">
      <c r="B34" s="91" t="s">
        <v>127</v>
      </c>
      <c r="C34" s="91" t="s">
        <v>128</v>
      </c>
      <c r="D34" s="87">
        <v>500</v>
      </c>
      <c r="E34" s="87">
        <f>$D$34</f>
        <v>500</v>
      </c>
      <c r="F34" s="87">
        <f>$D$34</f>
        <v>500</v>
      </c>
      <c r="G34" s="87">
        <f t="shared" ref="G34:O34" si="17">$D$34</f>
        <v>500</v>
      </c>
      <c r="H34" s="87">
        <f t="shared" si="17"/>
        <v>500</v>
      </c>
      <c r="I34" s="87">
        <f t="shared" si="17"/>
        <v>500</v>
      </c>
      <c r="J34" s="87">
        <f t="shared" si="17"/>
        <v>500</v>
      </c>
      <c r="K34" s="87">
        <f t="shared" si="17"/>
        <v>500</v>
      </c>
      <c r="L34" s="87">
        <f t="shared" si="17"/>
        <v>500</v>
      </c>
      <c r="M34" s="87">
        <f t="shared" si="17"/>
        <v>500</v>
      </c>
      <c r="N34" s="87">
        <f t="shared" si="17"/>
        <v>500</v>
      </c>
      <c r="O34" s="87">
        <f t="shared" si="17"/>
        <v>500</v>
      </c>
      <c r="P34" s="87">
        <f t="shared" si="4"/>
        <v>6000</v>
      </c>
    </row>
    <row r="35" spans="2:16" ht="25.8" x14ac:dyDescent="0.5">
      <c r="B35" s="91" t="s">
        <v>129</v>
      </c>
      <c r="C35" s="91" t="s">
        <v>152</v>
      </c>
      <c r="D35" s="87">
        <f>VPTA!I3</f>
        <v>14067.33</v>
      </c>
      <c r="E35" s="87">
        <f>$D$35</f>
        <v>14067.33</v>
      </c>
      <c r="F35" s="87">
        <f t="shared" ref="F35:O35" si="18">$D$35</f>
        <v>14067.33</v>
      </c>
      <c r="G35" s="87">
        <f t="shared" si="18"/>
        <v>14067.33</v>
      </c>
      <c r="H35" s="87">
        <f t="shared" si="18"/>
        <v>14067.33</v>
      </c>
      <c r="I35" s="87">
        <f t="shared" si="18"/>
        <v>14067.33</v>
      </c>
      <c r="J35" s="87">
        <f t="shared" si="18"/>
        <v>14067.33</v>
      </c>
      <c r="K35" s="87">
        <f t="shared" si="18"/>
        <v>14067.33</v>
      </c>
      <c r="L35" s="87">
        <f t="shared" si="18"/>
        <v>14067.33</v>
      </c>
      <c r="M35" s="87">
        <f t="shared" si="18"/>
        <v>14067.33</v>
      </c>
      <c r="N35" s="87">
        <f t="shared" si="18"/>
        <v>14067.33</v>
      </c>
      <c r="O35" s="87">
        <f t="shared" si="18"/>
        <v>14067.33</v>
      </c>
      <c r="P35" s="87">
        <f t="shared" si="4"/>
        <v>168807.95999999996</v>
      </c>
    </row>
    <row r="36" spans="2:16" ht="25.8" x14ac:dyDescent="0.5">
      <c r="B36" s="91" t="s">
        <v>130</v>
      </c>
      <c r="C36" s="91" t="s">
        <v>131</v>
      </c>
      <c r="D36" s="87">
        <v>700</v>
      </c>
      <c r="E36" s="87">
        <f>$D$36</f>
        <v>700</v>
      </c>
      <c r="F36" s="87">
        <f>$D$36</f>
        <v>700</v>
      </c>
      <c r="G36" s="87">
        <f>$D$36</f>
        <v>700</v>
      </c>
      <c r="H36" s="87">
        <f>$D$36</f>
        <v>700</v>
      </c>
      <c r="I36" s="87">
        <f>$D$36</f>
        <v>700</v>
      </c>
      <c r="J36" s="87">
        <f>$D$36</f>
        <v>700</v>
      </c>
      <c r="K36" s="87">
        <f>$D$36</f>
        <v>700</v>
      </c>
      <c r="L36" s="87">
        <f>$D$36</f>
        <v>700</v>
      </c>
      <c r="M36" s="87">
        <f>$D$36</f>
        <v>700</v>
      </c>
      <c r="N36" s="87">
        <f>$D$36</f>
        <v>700</v>
      </c>
      <c r="O36" s="87">
        <f>$D$36</f>
        <v>700</v>
      </c>
      <c r="P36" s="87">
        <f t="shared" si="4"/>
        <v>8400</v>
      </c>
    </row>
    <row r="37" spans="2:16" ht="25.8" x14ac:dyDescent="0.5">
      <c r="B37" s="91" t="s">
        <v>182</v>
      </c>
      <c r="C37" s="91" t="s">
        <v>183</v>
      </c>
      <c r="D37" s="87">
        <v>4500</v>
      </c>
      <c r="E37" s="87">
        <f>$D$37</f>
        <v>4500</v>
      </c>
      <c r="F37" s="87">
        <f t="shared" ref="F37:O37" si="19">$D$37</f>
        <v>4500</v>
      </c>
      <c r="G37" s="87">
        <f t="shared" si="19"/>
        <v>4500</v>
      </c>
      <c r="H37" s="87">
        <f t="shared" si="19"/>
        <v>4500</v>
      </c>
      <c r="I37" s="87">
        <f t="shared" si="19"/>
        <v>4500</v>
      </c>
      <c r="J37" s="87">
        <f t="shared" si="19"/>
        <v>4500</v>
      </c>
      <c r="K37" s="87">
        <f t="shared" si="19"/>
        <v>4500</v>
      </c>
      <c r="L37" s="87">
        <f t="shared" si="19"/>
        <v>4500</v>
      </c>
      <c r="M37" s="87">
        <f t="shared" si="19"/>
        <v>4500</v>
      </c>
      <c r="N37" s="87">
        <f t="shared" si="19"/>
        <v>4500</v>
      </c>
      <c r="O37" s="87">
        <f t="shared" si="19"/>
        <v>4500</v>
      </c>
      <c r="P37" s="87">
        <f t="shared" ref="P37" si="20">SUM(D37:O37)</f>
        <v>54000</v>
      </c>
    </row>
    <row r="38" spans="2:16" ht="51.6" x14ac:dyDescent="0.5">
      <c r="B38" s="91" t="s">
        <v>132</v>
      </c>
      <c r="C38" s="91" t="s">
        <v>133</v>
      </c>
      <c r="D38" s="87">
        <v>1611.19</v>
      </c>
      <c r="E38" s="87">
        <f>$D$38</f>
        <v>1611.19</v>
      </c>
      <c r="F38" s="87">
        <f t="shared" ref="F38:O38" si="21">$D$38</f>
        <v>1611.19</v>
      </c>
      <c r="G38" s="87">
        <f t="shared" si="21"/>
        <v>1611.19</v>
      </c>
      <c r="H38" s="87">
        <f t="shared" si="21"/>
        <v>1611.19</v>
      </c>
      <c r="I38" s="87">
        <f t="shared" si="21"/>
        <v>1611.19</v>
      </c>
      <c r="J38" s="87">
        <f t="shared" si="21"/>
        <v>1611.19</v>
      </c>
      <c r="K38" s="87">
        <f t="shared" si="21"/>
        <v>1611.19</v>
      </c>
      <c r="L38" s="87">
        <f t="shared" si="21"/>
        <v>1611.19</v>
      </c>
      <c r="M38" s="87">
        <f t="shared" si="21"/>
        <v>1611.19</v>
      </c>
      <c r="N38" s="87">
        <f t="shared" si="21"/>
        <v>1611.19</v>
      </c>
      <c r="O38" s="87">
        <f t="shared" si="21"/>
        <v>1611.19</v>
      </c>
      <c r="P38" s="87">
        <f t="shared" si="4"/>
        <v>19334.280000000002</v>
      </c>
    </row>
    <row r="39" spans="2:16" ht="25.8" x14ac:dyDescent="0.4">
      <c r="B39" s="90" t="s">
        <v>134</v>
      </c>
      <c r="C39" s="90" t="s">
        <v>135</v>
      </c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8"/>
    </row>
    <row r="40" spans="2:16" ht="25.8" x14ac:dyDescent="0.5">
      <c r="B40" s="91" t="s">
        <v>136</v>
      </c>
      <c r="C40" s="91" t="s">
        <v>137</v>
      </c>
      <c r="D40" s="87">
        <v>3500</v>
      </c>
      <c r="E40" s="87">
        <f t="shared" ref="E40:O40" si="22">$D$40</f>
        <v>3500</v>
      </c>
      <c r="F40" s="87">
        <f t="shared" si="22"/>
        <v>3500</v>
      </c>
      <c r="G40" s="87">
        <f t="shared" si="22"/>
        <v>3500</v>
      </c>
      <c r="H40" s="87">
        <f t="shared" si="22"/>
        <v>3500</v>
      </c>
      <c r="I40" s="87">
        <f t="shared" si="22"/>
        <v>3500</v>
      </c>
      <c r="J40" s="87">
        <f t="shared" si="22"/>
        <v>3500</v>
      </c>
      <c r="K40" s="87">
        <f t="shared" si="22"/>
        <v>3500</v>
      </c>
      <c r="L40" s="87">
        <f t="shared" si="22"/>
        <v>3500</v>
      </c>
      <c r="M40" s="87">
        <f t="shared" si="22"/>
        <v>3500</v>
      </c>
      <c r="N40" s="87">
        <f t="shared" si="22"/>
        <v>3500</v>
      </c>
      <c r="O40" s="87">
        <f t="shared" si="22"/>
        <v>3500</v>
      </c>
      <c r="P40" s="87">
        <f t="shared" si="4"/>
        <v>42000</v>
      </c>
    </row>
    <row r="41" spans="2:16" ht="37.5" customHeight="1" x14ac:dyDescent="0.4">
      <c r="B41" s="244" t="s">
        <v>138</v>
      </c>
      <c r="C41" s="244"/>
      <c r="D41" s="94">
        <f t="shared" ref="D41:O41" si="23">SUM(D19:D22)</f>
        <v>99924.722892320002</v>
      </c>
      <c r="E41" s="94">
        <f t="shared" si="23"/>
        <v>99924.722892320002</v>
      </c>
      <c r="F41" s="94">
        <f t="shared" si="23"/>
        <v>99924.722892320002</v>
      </c>
      <c r="G41" s="94">
        <f t="shared" si="23"/>
        <v>99924.722892320002</v>
      </c>
      <c r="H41" s="94">
        <f t="shared" si="23"/>
        <v>99924.722892320002</v>
      </c>
      <c r="I41" s="94">
        <f t="shared" si="23"/>
        <v>99924.722892320002</v>
      </c>
      <c r="J41" s="94">
        <f t="shared" si="23"/>
        <v>99924.722892320002</v>
      </c>
      <c r="K41" s="94">
        <f t="shared" si="23"/>
        <v>99924.722892320002</v>
      </c>
      <c r="L41" s="94">
        <f t="shared" si="23"/>
        <v>99924.722892320002</v>
      </c>
      <c r="M41" s="94">
        <f t="shared" si="23"/>
        <v>99924.722892320002</v>
      </c>
      <c r="N41" s="94">
        <f t="shared" si="23"/>
        <v>99924.722892320002</v>
      </c>
      <c r="O41" s="94">
        <f t="shared" si="23"/>
        <v>99924.722892320002</v>
      </c>
      <c r="P41" s="94">
        <f>SUM(D41:O41)</f>
        <v>1199096.67470784</v>
      </c>
    </row>
    <row r="42" spans="2:16" ht="19.5" customHeight="1" x14ac:dyDescent="0.5">
      <c r="B42" s="88"/>
      <c r="C42" s="88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2:16" ht="37.5" customHeight="1" x14ac:dyDescent="0.4">
      <c r="B43" s="214" t="s">
        <v>139</v>
      </c>
      <c r="C43" s="215"/>
      <c r="D43" s="94">
        <f>SUM(D25,D26,D27,D29,D30,D32,D33,D34,D35,D36,D37,D38,D40)</f>
        <v>45707.55</v>
      </c>
      <c r="E43" s="94">
        <f t="shared" ref="E43:O43" si="24">SUM(E25,E26,E27,E29,E30,E32,E33,E34,E35,E36,E37,E38,E40)</f>
        <v>45707.55</v>
      </c>
      <c r="F43" s="94">
        <f t="shared" si="24"/>
        <v>45707.55</v>
      </c>
      <c r="G43" s="94">
        <f t="shared" si="24"/>
        <v>45707.55</v>
      </c>
      <c r="H43" s="94">
        <f t="shared" si="24"/>
        <v>45707.55</v>
      </c>
      <c r="I43" s="94">
        <f t="shared" si="24"/>
        <v>45707.55</v>
      </c>
      <c r="J43" s="94">
        <f t="shared" si="24"/>
        <v>45707.55</v>
      </c>
      <c r="K43" s="94">
        <f t="shared" si="24"/>
        <v>45707.55</v>
      </c>
      <c r="L43" s="94">
        <f t="shared" si="24"/>
        <v>45707.55</v>
      </c>
      <c r="M43" s="94">
        <f t="shared" si="24"/>
        <v>45707.55</v>
      </c>
      <c r="N43" s="94">
        <f t="shared" si="24"/>
        <v>45707.55</v>
      </c>
      <c r="O43" s="94">
        <f t="shared" si="24"/>
        <v>45707.55</v>
      </c>
      <c r="P43" s="94">
        <f>SUM(D43:O43)</f>
        <v>548490.6</v>
      </c>
    </row>
    <row r="44" spans="2:16" ht="19.5" customHeight="1" x14ac:dyDescent="0.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9"/>
    </row>
    <row r="45" spans="2:16" ht="48.75" customHeight="1" x14ac:dyDescent="0.4">
      <c r="B45" s="214" t="s">
        <v>140</v>
      </c>
      <c r="C45" s="215"/>
      <c r="D45" s="95">
        <f>SUM(D41+D43)</f>
        <v>145632.27289232</v>
      </c>
      <c r="E45" s="95">
        <f t="shared" ref="E45:O45" si="25">SUM(E41+E43)</f>
        <v>145632.27289232</v>
      </c>
      <c r="F45" s="95">
        <f t="shared" si="25"/>
        <v>145632.27289232</v>
      </c>
      <c r="G45" s="95">
        <f t="shared" si="25"/>
        <v>145632.27289232</v>
      </c>
      <c r="H45" s="95">
        <f t="shared" si="25"/>
        <v>145632.27289232</v>
      </c>
      <c r="I45" s="95">
        <f t="shared" si="25"/>
        <v>145632.27289232</v>
      </c>
      <c r="J45" s="95">
        <f t="shared" si="25"/>
        <v>145632.27289232</v>
      </c>
      <c r="K45" s="95">
        <f t="shared" si="25"/>
        <v>145632.27289232</v>
      </c>
      <c r="L45" s="95">
        <f t="shared" si="25"/>
        <v>145632.27289232</v>
      </c>
      <c r="M45" s="95">
        <f t="shared" si="25"/>
        <v>145632.27289232</v>
      </c>
      <c r="N45" s="95">
        <f t="shared" si="25"/>
        <v>145632.27289232</v>
      </c>
      <c r="O45" s="95">
        <f t="shared" si="25"/>
        <v>145632.27289232</v>
      </c>
      <c r="P45" s="94">
        <f>SUM(D45:O45)</f>
        <v>1747587.2747078405</v>
      </c>
    </row>
    <row r="46" spans="2:16" ht="19.5" customHeight="1" x14ac:dyDescent="0.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9"/>
    </row>
    <row r="47" spans="2:16" ht="46.5" customHeight="1" x14ac:dyDescent="0.4">
      <c r="B47" s="214" t="s">
        <v>141</v>
      </c>
      <c r="C47" s="215"/>
      <c r="D47" s="95">
        <f>D12-D45</f>
        <v>-2.8923200152348727E-3</v>
      </c>
      <c r="E47" s="95">
        <f t="shared" ref="E47:O47" si="26">E12-E45</f>
        <v>-2.8923200152348727E-3</v>
      </c>
      <c r="F47" s="95">
        <f t="shared" si="26"/>
        <v>-2.8923200152348727E-3</v>
      </c>
      <c r="G47" s="95">
        <f t="shared" si="26"/>
        <v>65782.467107679986</v>
      </c>
      <c r="H47" s="95">
        <f t="shared" si="26"/>
        <v>-2.8923200152348727E-3</v>
      </c>
      <c r="I47" s="95">
        <f t="shared" si="26"/>
        <v>-2.8923200152348727E-3</v>
      </c>
      <c r="J47" s="95">
        <f t="shared" si="26"/>
        <v>-2.8923200152348727E-3</v>
      </c>
      <c r="K47" s="95">
        <f t="shared" si="26"/>
        <v>-2.8923200152348727E-3</v>
      </c>
      <c r="L47" s="95">
        <f t="shared" si="26"/>
        <v>-2.8923200152348727E-3</v>
      </c>
      <c r="M47" s="95">
        <f t="shared" si="26"/>
        <v>65782.467107679986</v>
      </c>
      <c r="N47" s="95">
        <f t="shared" si="26"/>
        <v>-2.8923200152348727E-3</v>
      </c>
      <c r="O47" s="95">
        <f t="shared" si="26"/>
        <v>-2.8923200152348727E-3</v>
      </c>
      <c r="P47" s="95">
        <f>P12-P45</f>
        <v>131564.90529215895</v>
      </c>
    </row>
    <row r="48" spans="2:16" ht="19.5" customHeight="1" x14ac:dyDescent="0.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9"/>
    </row>
    <row r="49" spans="2:16" ht="27.75" customHeight="1" x14ac:dyDescent="0.4">
      <c r="B49" s="240" t="s">
        <v>142</v>
      </c>
      <c r="C49" s="241"/>
      <c r="D49" s="227" t="s">
        <v>143</v>
      </c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9"/>
    </row>
    <row r="50" spans="2:16" ht="38.25" customHeight="1" x14ac:dyDescent="0.4">
      <c r="B50" s="242"/>
      <c r="C50" s="243"/>
      <c r="D50" s="230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2"/>
    </row>
    <row r="51" spans="2:16" ht="29.25" customHeight="1" x14ac:dyDescent="0.4">
      <c r="B51" s="240" t="s">
        <v>144</v>
      </c>
      <c r="C51" s="241"/>
      <c r="D51" s="233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5"/>
    </row>
    <row r="52" spans="2:16" ht="48.75" customHeight="1" x14ac:dyDescent="0.4">
      <c r="B52" s="242"/>
      <c r="C52" s="243"/>
      <c r="D52" s="236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8"/>
    </row>
    <row r="53" spans="2:16" ht="20.25" customHeight="1" x14ac:dyDescent="0.4">
      <c r="B53" s="226" t="s">
        <v>145</v>
      </c>
      <c r="C53" s="226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</row>
    <row r="54" spans="2:16" ht="20.25" customHeight="1" x14ac:dyDescent="0.4">
      <c r="B54" s="226"/>
      <c r="C54" s="226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</row>
    <row r="56" spans="2:16" ht="80.25" customHeight="1" x14ac:dyDescent="0.4">
      <c r="D56" s="132">
        <f>D13</f>
        <v>131564.94</v>
      </c>
    </row>
    <row r="57" spans="2:16" ht="80.25" customHeight="1" x14ac:dyDescent="0.4">
      <c r="D57" s="79">
        <v>94161.39</v>
      </c>
    </row>
    <row r="58" spans="2:16" ht="80.25" customHeight="1" x14ac:dyDescent="0.4">
      <c r="D58" s="79">
        <v>5066.07</v>
      </c>
    </row>
    <row r="59" spans="2:16" ht="80.25" customHeight="1" x14ac:dyDescent="0.4">
      <c r="D59" s="79">
        <f>SUM(D57:D58)</f>
        <v>99227.459999999992</v>
      </c>
    </row>
  </sheetData>
  <mergeCells count="27">
    <mergeCell ref="D39:P39"/>
    <mergeCell ref="B1:C3"/>
    <mergeCell ref="D24:P24"/>
    <mergeCell ref="D28:P28"/>
    <mergeCell ref="B53:C54"/>
    <mergeCell ref="D49:P50"/>
    <mergeCell ref="D51:P52"/>
    <mergeCell ref="D53:P54"/>
    <mergeCell ref="B51:C52"/>
    <mergeCell ref="B49:C50"/>
    <mergeCell ref="B47:C47"/>
    <mergeCell ref="B41:C41"/>
    <mergeCell ref="B43:C43"/>
    <mergeCell ref="B45:C45"/>
    <mergeCell ref="D31:P31"/>
    <mergeCell ref="B12:C12"/>
    <mergeCell ref="B8:P8"/>
    <mergeCell ref="B11:P11"/>
    <mergeCell ref="B23:C23"/>
    <mergeCell ref="D23:P23"/>
    <mergeCell ref="B9:C9"/>
    <mergeCell ref="D17:P17"/>
    <mergeCell ref="D18:P18"/>
    <mergeCell ref="B15:C15"/>
    <mergeCell ref="B13:C13"/>
    <mergeCell ref="B17:C17"/>
    <mergeCell ref="B14:C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5:D27"/>
  <sheetViews>
    <sheetView zoomScale="70" zoomScaleNormal="70" workbookViewId="0">
      <selection activeCell="A5" sqref="A5:B8"/>
    </sheetView>
  </sheetViews>
  <sheetFormatPr defaultRowHeight="21" x14ac:dyDescent="0.4"/>
  <cols>
    <col min="1" max="1" width="47.33203125" style="49" customWidth="1"/>
    <col min="2" max="2" width="8.5546875" style="49" customWidth="1"/>
    <col min="3" max="3" width="7.109375" style="49" customWidth="1"/>
    <col min="4" max="4" width="19.44140625" style="49" customWidth="1"/>
  </cols>
  <sheetData>
    <row r="5" spans="1:4" ht="28.8" x14ac:dyDescent="0.55000000000000004">
      <c r="A5" s="102" t="s">
        <v>148</v>
      </c>
      <c r="B5" s="82"/>
      <c r="C5" s="103"/>
    </row>
    <row r="6" spans="1:4" ht="28.8" x14ac:dyDescent="0.55000000000000004">
      <c r="A6" s="104" t="s">
        <v>149</v>
      </c>
      <c r="B6" s="82"/>
      <c r="C6" s="103"/>
    </row>
    <row r="7" spans="1:4" ht="28.8" x14ac:dyDescent="0.55000000000000004">
      <c r="A7" s="101" t="s">
        <v>150</v>
      </c>
      <c r="B7" s="82"/>
      <c r="C7" s="101"/>
      <c r="D7"/>
    </row>
    <row r="8" spans="1:4" ht="28.8" x14ac:dyDescent="0.55000000000000004">
      <c r="A8" s="101" t="s">
        <v>151</v>
      </c>
      <c r="B8" s="82"/>
      <c r="C8" s="101"/>
    </row>
    <row r="9" spans="1:4" ht="21.6" thickBot="1" x14ac:dyDescent="0.45"/>
    <row r="10" spans="1:4" x14ac:dyDescent="0.4">
      <c r="A10" s="57" t="s">
        <v>4</v>
      </c>
      <c r="B10" s="58" t="s">
        <v>5</v>
      </c>
      <c r="C10" s="58" t="s">
        <v>6</v>
      </c>
      <c r="D10" s="59" t="s">
        <v>7</v>
      </c>
    </row>
    <row r="11" spans="1:4" x14ac:dyDescent="0.4">
      <c r="A11" s="60" t="s">
        <v>13</v>
      </c>
      <c r="B11" s="61">
        <v>44</v>
      </c>
      <c r="C11" s="61">
        <v>1</v>
      </c>
      <c r="D11" s="62">
        <v>4800</v>
      </c>
    </row>
    <row r="12" spans="1:4" x14ac:dyDescent="0.4">
      <c r="A12" s="60" t="s">
        <v>14</v>
      </c>
      <c r="B12" s="61">
        <v>44</v>
      </c>
      <c r="C12" s="61">
        <v>1</v>
      </c>
      <c r="D12" s="62">
        <v>3500</v>
      </c>
    </row>
    <row r="13" spans="1:4" x14ac:dyDescent="0.4">
      <c r="A13" s="60" t="s">
        <v>15</v>
      </c>
      <c r="B13" s="61">
        <v>44</v>
      </c>
      <c r="C13" s="61">
        <v>23</v>
      </c>
      <c r="D13" s="62">
        <f>2155.92*C13</f>
        <v>49586.16</v>
      </c>
    </row>
    <row r="14" spans="1:4" x14ac:dyDescent="0.4">
      <c r="A14" s="60" t="s">
        <v>16</v>
      </c>
      <c r="B14" s="61">
        <v>44</v>
      </c>
      <c r="C14" s="61">
        <v>6</v>
      </c>
      <c r="D14" s="62">
        <f>2155.92*C14</f>
        <v>12935.52</v>
      </c>
    </row>
    <row r="15" spans="1:4" x14ac:dyDescent="0.4">
      <c r="A15" s="60" t="s">
        <v>17</v>
      </c>
      <c r="B15" s="61">
        <v>44</v>
      </c>
      <c r="C15" s="61">
        <v>2</v>
      </c>
      <c r="D15" s="62">
        <f>1391.52*C15</f>
        <v>2783.04</v>
      </c>
    </row>
    <row r="16" spans="1:4" x14ac:dyDescent="0.4">
      <c r="A16" s="60" t="s">
        <v>18</v>
      </c>
      <c r="B16" s="61">
        <v>44</v>
      </c>
      <c r="C16" s="61">
        <v>2</v>
      </c>
      <c r="D16" s="62">
        <f>1481*C16</f>
        <v>2962</v>
      </c>
    </row>
    <row r="17" spans="1:4" x14ac:dyDescent="0.4">
      <c r="A17" s="60" t="s">
        <v>19</v>
      </c>
      <c r="B17" s="61">
        <v>44</v>
      </c>
      <c r="C17" s="61">
        <v>1</v>
      </c>
      <c r="D17" s="62">
        <f>1350*C17</f>
        <v>1350</v>
      </c>
    </row>
    <row r="18" spans="1:4" x14ac:dyDescent="0.4">
      <c r="A18" s="60" t="s">
        <v>20</v>
      </c>
      <c r="B18" s="61">
        <v>44</v>
      </c>
      <c r="C18" s="61">
        <v>1</v>
      </c>
      <c r="D18" s="62">
        <f>2000*C18</f>
        <v>2000</v>
      </c>
    </row>
    <row r="19" spans="1:4" x14ac:dyDescent="0.4">
      <c r="A19" s="60" t="s">
        <v>21</v>
      </c>
      <c r="B19" s="61">
        <v>44</v>
      </c>
      <c r="C19" s="61">
        <v>1</v>
      </c>
      <c r="D19" s="62">
        <f>1700*C19</f>
        <v>1700</v>
      </c>
    </row>
    <row r="20" spans="1:4" x14ac:dyDescent="0.4">
      <c r="A20" s="60" t="s">
        <v>22</v>
      </c>
      <c r="B20" s="61">
        <v>44</v>
      </c>
      <c r="C20" s="61">
        <v>5</v>
      </c>
      <c r="D20" s="62">
        <f>1456*C20</f>
        <v>7280</v>
      </c>
    </row>
    <row r="21" spans="1:4" x14ac:dyDescent="0.4">
      <c r="A21" s="60" t="s">
        <v>23</v>
      </c>
      <c r="B21" s="61">
        <v>44</v>
      </c>
      <c r="C21" s="61">
        <v>1</v>
      </c>
      <c r="D21" s="62">
        <f>2000*C21</f>
        <v>2000</v>
      </c>
    </row>
    <row r="22" spans="1:4" ht="21.6" thickBot="1" x14ac:dyDescent="0.45">
      <c r="A22" s="67" t="s">
        <v>24</v>
      </c>
      <c r="B22" s="68">
        <v>44</v>
      </c>
      <c r="C22" s="68">
        <v>6</v>
      </c>
      <c r="D22" s="69">
        <f>1400*C22</f>
        <v>8400</v>
      </c>
    </row>
    <row r="23" spans="1:4" ht="14.4" x14ac:dyDescent="0.3">
      <c r="A23"/>
      <c r="B23"/>
      <c r="C23"/>
      <c r="D23"/>
    </row>
    <row r="24" spans="1:4" x14ac:dyDescent="0.4">
      <c r="A24" s="72" t="s">
        <v>25</v>
      </c>
      <c r="B24" s="73"/>
      <c r="C24" s="111">
        <f>SUM(C11:C22)</f>
        <v>50</v>
      </c>
      <c r="D24" s="74">
        <f>SUM(D11:D22)</f>
        <v>99296.72</v>
      </c>
    </row>
    <row r="26" spans="1:4" x14ac:dyDescent="0.4">
      <c r="A26" s="112" t="s">
        <v>146</v>
      </c>
    </row>
    <row r="27" spans="1:4" x14ac:dyDescent="0.4">
      <c r="A27" s="49" t="s">
        <v>147</v>
      </c>
    </row>
  </sheetData>
  <hyperlinks>
    <hyperlink ref="A26" r:id="rId1" xr:uid="{00000000-0004-0000-0500-000000000000}"/>
  </hyperlinks>
  <pageMargins left="0.511811024" right="0.511811024" top="0.78740157499999996" bottom="0.78740157499999996" header="0.31496062000000002" footer="0.31496062000000002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D3:N14"/>
  <sheetViews>
    <sheetView showGridLines="0" showRowColHeaders="0" workbookViewId="0">
      <selection activeCell="T22" sqref="T22"/>
    </sheetView>
  </sheetViews>
  <sheetFormatPr defaultRowHeight="14.4" x14ac:dyDescent="0.3"/>
  <cols>
    <col min="5" max="5" width="14.6640625" customWidth="1"/>
  </cols>
  <sheetData>
    <row r="3" spans="4:14" ht="15" thickBot="1" x14ac:dyDescent="0.35"/>
    <row r="4" spans="4:14" ht="70.8" customHeight="1" thickBot="1" x14ac:dyDescent="0.35">
      <c r="D4" s="119" t="s">
        <v>157</v>
      </c>
      <c r="E4" s="120" t="s">
        <v>158</v>
      </c>
      <c r="F4" s="120" t="s">
        <v>159</v>
      </c>
      <c r="G4" s="120" t="s">
        <v>175</v>
      </c>
      <c r="H4" s="120" t="s">
        <v>174</v>
      </c>
      <c r="I4" s="120" t="s">
        <v>8</v>
      </c>
      <c r="J4" s="120" t="s">
        <v>160</v>
      </c>
      <c r="K4" s="120" t="s">
        <v>41</v>
      </c>
      <c r="L4" s="120" t="s">
        <v>161</v>
      </c>
      <c r="M4" s="120" t="s">
        <v>163</v>
      </c>
      <c r="N4" s="121" t="s">
        <v>162</v>
      </c>
    </row>
    <row r="5" spans="4:14" x14ac:dyDescent="0.3">
      <c r="D5" s="122">
        <f>VPTA!C13</f>
        <v>1</v>
      </c>
      <c r="E5" s="123" t="str">
        <f>VPTA!A13</f>
        <v>DIRETOR</v>
      </c>
      <c r="F5" s="123">
        <f>VPTA!B13</f>
        <v>40</v>
      </c>
      <c r="G5" s="154">
        <f>VPTA!E13</f>
        <v>3637.2</v>
      </c>
      <c r="H5" s="124">
        <f>VPTA!F13</f>
        <v>2909.7599999999998</v>
      </c>
      <c r="I5" s="124">
        <f>VPTA!G13</f>
        <v>818.37</v>
      </c>
      <c r="J5" s="124">
        <f>VPTA!H13</f>
        <v>627.63523199999997</v>
      </c>
      <c r="K5" s="124">
        <f>VPTA!I13</f>
        <v>121</v>
      </c>
      <c r="L5" s="124">
        <f>VPTA!J13</f>
        <v>13.85</v>
      </c>
      <c r="M5" s="125">
        <f>VPTA!K13</f>
        <v>15</v>
      </c>
      <c r="N5" s="126">
        <f t="shared" ref="N5:N14" si="0">SUM(H5:M5)</f>
        <v>4505.6152320000001</v>
      </c>
    </row>
    <row r="6" spans="4:14" ht="20.399999999999999" x14ac:dyDescent="0.3">
      <c r="D6" s="127">
        <f>VPTA!C14</f>
        <v>1</v>
      </c>
      <c r="E6" s="117" t="str">
        <f>VPTA!A14</f>
        <v>COORDENADOR PEDAGÓGICO</v>
      </c>
      <c r="F6" s="117">
        <f>VPTA!B14</f>
        <v>40</v>
      </c>
      <c r="G6" s="153">
        <f>VPTA!E14</f>
        <v>3007.92</v>
      </c>
      <c r="H6" s="118">
        <f>VPTA!F14</f>
        <v>2406.3360000000002</v>
      </c>
      <c r="I6" s="118">
        <f>VPTA!G14</f>
        <v>676.78200000000004</v>
      </c>
      <c r="J6" s="118">
        <f>VPTA!H14</f>
        <v>519.0466752000001</v>
      </c>
      <c r="K6" s="118">
        <f>VPTA!I14</f>
        <v>121</v>
      </c>
      <c r="L6" s="118">
        <f>VPTA!J14</f>
        <v>13.85</v>
      </c>
      <c r="M6" s="118">
        <f>VPTA!K14</f>
        <v>15</v>
      </c>
      <c r="N6" s="128">
        <f t="shared" si="0"/>
        <v>3752.0146752000005</v>
      </c>
    </row>
    <row r="7" spans="4:14" ht="20.399999999999999" x14ac:dyDescent="0.3">
      <c r="D7" s="127">
        <f>VPTA!C15</f>
        <v>15</v>
      </c>
      <c r="E7" s="117" t="str">
        <f>VPTA!A15</f>
        <v>PROFESSOR DE EDUCAÇÃO INFANTIL</v>
      </c>
      <c r="F7" s="117">
        <f>VPTA!B15</f>
        <v>40</v>
      </c>
      <c r="G7" s="153">
        <f>VPTA!E15</f>
        <v>43293.599999999999</v>
      </c>
      <c r="H7" s="118">
        <f>VPTA!F15</f>
        <v>36799.56</v>
      </c>
      <c r="I7" s="118">
        <f>VPTA!G15</f>
        <v>9741.06</v>
      </c>
      <c r="J7" s="118">
        <f>VPTA!H15</f>
        <v>7937.6650919999993</v>
      </c>
      <c r="K7" s="118">
        <f>VPTA!I15</f>
        <v>1815</v>
      </c>
      <c r="L7" s="118">
        <f>VPTA!J15</f>
        <v>207.75</v>
      </c>
      <c r="M7" s="118">
        <f>VPTA!K15</f>
        <v>225</v>
      </c>
      <c r="N7" s="128">
        <f t="shared" ref="N7:N13" si="1">SUM(H7:M7)</f>
        <v>56726.035091999991</v>
      </c>
    </row>
    <row r="8" spans="4:14" x14ac:dyDescent="0.3">
      <c r="D8" s="127">
        <f>VPTA!C16</f>
        <v>4</v>
      </c>
      <c r="E8" s="117" t="str">
        <f>VPTA!A16</f>
        <v>PROFESSOR VOLANTE</v>
      </c>
      <c r="F8" s="117">
        <f>VPTA!B16</f>
        <v>40</v>
      </c>
      <c r="G8" s="153">
        <f>VPTA!E16</f>
        <v>11544.96</v>
      </c>
      <c r="H8" s="118">
        <f>VPTA!F16</f>
        <v>9813.2159999999985</v>
      </c>
      <c r="I8" s="118">
        <f>VPTA!G16</f>
        <v>2597.616</v>
      </c>
      <c r="J8" s="118">
        <f>VPTA!H16</f>
        <v>2116.7106911999999</v>
      </c>
      <c r="K8" s="118">
        <f>VPTA!I16</f>
        <v>484</v>
      </c>
      <c r="L8" s="118">
        <f>VPTA!J16</f>
        <v>55.4</v>
      </c>
      <c r="M8" s="118">
        <f>VPTA!K16</f>
        <v>60</v>
      </c>
      <c r="N8" s="128">
        <f t="shared" si="1"/>
        <v>15126.942691199998</v>
      </c>
    </row>
    <row r="9" spans="4:14" x14ac:dyDescent="0.3">
      <c r="D9" s="127">
        <f>VPTA!C17</f>
        <v>2</v>
      </c>
      <c r="E9" s="117" t="str">
        <f>VPTA!A17</f>
        <v>COZINHEIRA</v>
      </c>
      <c r="F9" s="117">
        <f>VPTA!B17</f>
        <v>40</v>
      </c>
      <c r="G9" s="153">
        <f>VPTA!E17</f>
        <v>3532</v>
      </c>
      <c r="H9" s="118">
        <f>VPTA!F17</f>
        <v>3108.16</v>
      </c>
      <c r="I9" s="118">
        <f>VPTA!G17</f>
        <v>794.7</v>
      </c>
      <c r="J9" s="118">
        <f>VPTA!H17</f>
        <v>670.43011200000001</v>
      </c>
      <c r="K9" s="118">
        <f>VPTA!I17</f>
        <v>242</v>
      </c>
      <c r="L9" s="118">
        <f>VPTA!J17</f>
        <v>27.7</v>
      </c>
      <c r="M9" s="118">
        <f>VPTA!K17</f>
        <v>30</v>
      </c>
      <c r="N9" s="128">
        <f t="shared" si="1"/>
        <v>4872.9901119999995</v>
      </c>
    </row>
    <row r="10" spans="4:14" x14ac:dyDescent="0.3">
      <c r="D10" s="127">
        <f>VPTA!C18</f>
        <v>3</v>
      </c>
      <c r="E10" s="117" t="str">
        <f>VPTA!A18</f>
        <v>AUXILIAR DE COZINHA</v>
      </c>
      <c r="F10" s="117">
        <f>VPTA!B18</f>
        <v>40</v>
      </c>
      <c r="G10" s="153">
        <f>VPTA!E18</f>
        <v>3699.4800000000005</v>
      </c>
      <c r="H10" s="118">
        <f>VPTA!F18</f>
        <v>3255.5424000000003</v>
      </c>
      <c r="I10" s="118">
        <f>VPTA!G18</f>
        <v>832.38300000000015</v>
      </c>
      <c r="J10" s="118">
        <f>VPTA!H18</f>
        <v>702.22049568000011</v>
      </c>
      <c r="K10" s="118">
        <f>VPTA!I18</f>
        <v>363</v>
      </c>
      <c r="L10" s="118">
        <f>VPTA!J18</f>
        <v>41.55</v>
      </c>
      <c r="M10" s="118">
        <f>VPTA!K18</f>
        <v>45</v>
      </c>
      <c r="N10" s="128">
        <f t="shared" si="1"/>
        <v>5239.6958956800008</v>
      </c>
    </row>
    <row r="11" spans="4:14" x14ac:dyDescent="0.3">
      <c r="D11" s="127">
        <f>VPTA!C19</f>
        <v>3</v>
      </c>
      <c r="E11" s="117" t="str">
        <f>VPTA!A19</f>
        <v>AUXILIAR DE LIMPEZA</v>
      </c>
      <c r="F11" s="117">
        <f>VPTA!B19</f>
        <v>40</v>
      </c>
      <c r="G11" s="153">
        <f>VPTA!E19</f>
        <v>3699.4800000000005</v>
      </c>
      <c r="H11" s="118">
        <f>VPTA!F19</f>
        <v>3255.5424000000003</v>
      </c>
      <c r="I11" s="118">
        <f>VPTA!G19</f>
        <v>832.38300000000015</v>
      </c>
      <c r="J11" s="118">
        <f>VPTA!H19</f>
        <v>702.22049568000011</v>
      </c>
      <c r="K11" s="118">
        <f>VPTA!I19</f>
        <v>363</v>
      </c>
      <c r="L11" s="118">
        <f>VPTA!J19</f>
        <v>41.55</v>
      </c>
      <c r="M11" s="118">
        <f>VPTA!K19</f>
        <v>45</v>
      </c>
      <c r="N11" s="128">
        <f t="shared" si="1"/>
        <v>5239.6958956800008</v>
      </c>
    </row>
    <row r="12" spans="4:14" ht="20.399999999999999" x14ac:dyDescent="0.3">
      <c r="D12" s="127">
        <f>VPTA!C20</f>
        <v>1</v>
      </c>
      <c r="E12" s="117" t="str">
        <f>VPTA!A20</f>
        <v>AUXILIAR ADMINISTRATIVO</v>
      </c>
      <c r="F12" s="117">
        <f>VPTA!B20</f>
        <v>40</v>
      </c>
      <c r="G12" s="153">
        <f>VPTA!E20</f>
        <v>2000</v>
      </c>
      <c r="H12" s="118">
        <f>VPTA!F20</f>
        <v>1740</v>
      </c>
      <c r="I12" s="118">
        <f>VPTA!G20</f>
        <v>450</v>
      </c>
      <c r="J12" s="118">
        <f>VPTA!H20</f>
        <v>375.31799999999998</v>
      </c>
      <c r="K12" s="118">
        <f>VPTA!I20</f>
        <v>121</v>
      </c>
      <c r="L12" s="118">
        <f>VPTA!J20</f>
        <v>13.85</v>
      </c>
      <c r="M12" s="118">
        <f>VPTA!K20</f>
        <v>15</v>
      </c>
      <c r="N12" s="128">
        <f t="shared" si="1"/>
        <v>2715.1680000000001</v>
      </c>
    </row>
    <row r="13" spans="4:14" ht="21" thickBot="1" x14ac:dyDescent="0.35">
      <c r="D13" s="127">
        <f>VPTA!C21</f>
        <v>1</v>
      </c>
      <c r="E13" s="117" t="str">
        <f>VPTA!A21</f>
        <v>AUXILIAR DE MANUTENÇÃO</v>
      </c>
      <c r="F13" s="117">
        <f>VPTA!B21</f>
        <v>40</v>
      </c>
      <c r="G13" s="153">
        <f>VPTA!E21</f>
        <v>1233.1600000000001</v>
      </c>
      <c r="H13" s="118">
        <f>VPTA!F21</f>
        <v>1085.1808000000001</v>
      </c>
      <c r="I13" s="118">
        <f>VPTA!G21</f>
        <v>277.46100000000001</v>
      </c>
      <c r="J13" s="118">
        <f>VPTA!H21</f>
        <v>234.07349856000002</v>
      </c>
      <c r="K13" s="118">
        <f>VPTA!I21</f>
        <v>121</v>
      </c>
      <c r="L13" s="118">
        <f>VPTA!J21</f>
        <v>13.85</v>
      </c>
      <c r="M13" s="118">
        <f>VPTA!K21</f>
        <v>15</v>
      </c>
      <c r="N13" s="128">
        <f t="shared" si="1"/>
        <v>1746.56529856</v>
      </c>
    </row>
    <row r="14" spans="4:14" ht="15" thickBot="1" x14ac:dyDescent="0.35">
      <c r="D14" s="245" t="s">
        <v>60</v>
      </c>
      <c r="E14" s="246"/>
      <c r="F14" s="247"/>
      <c r="G14" s="129">
        <f t="shared" ref="G14:M14" si="2">SUM(G5:G13)</f>
        <v>75647.8</v>
      </c>
      <c r="H14" s="129">
        <f t="shared" si="2"/>
        <v>64373.297599999991</v>
      </c>
      <c r="I14" s="129">
        <f t="shared" si="2"/>
        <v>17020.755000000001</v>
      </c>
      <c r="J14" s="129">
        <f t="shared" si="2"/>
        <v>13885.320292319997</v>
      </c>
      <c r="K14" s="129">
        <f t="shared" si="2"/>
        <v>3751</v>
      </c>
      <c r="L14" s="129">
        <f t="shared" si="2"/>
        <v>429.35</v>
      </c>
      <c r="M14" s="130">
        <f t="shared" si="2"/>
        <v>465</v>
      </c>
      <c r="N14" s="131">
        <f t="shared" si="0"/>
        <v>99924.722892320002</v>
      </c>
    </row>
  </sheetData>
  <mergeCells count="1">
    <mergeCell ref="D14:F14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5:N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6FB7A-AEE0-43B5-989B-C0D47CBF65FB}">
  <sheetPr>
    <pageSetUpPr fitToPage="1"/>
  </sheetPr>
  <dimension ref="A1:ALU38"/>
  <sheetViews>
    <sheetView zoomScaleNormal="100" workbookViewId="0">
      <selection activeCell="B1" sqref="B1:D38"/>
    </sheetView>
  </sheetViews>
  <sheetFormatPr defaultColWidth="4.5546875" defaultRowHeight="80.25" customHeight="1" x14ac:dyDescent="0.4"/>
  <cols>
    <col min="1" max="1" width="2.6640625" style="79" customWidth="1"/>
    <col min="2" max="2" width="7.33203125" style="79" customWidth="1"/>
    <col min="3" max="3" width="96.5546875" style="79" customWidth="1"/>
    <col min="4" max="4" width="22.33203125" style="79" bestFit="1" customWidth="1"/>
    <col min="5" max="995" width="4.5546875" style="79"/>
    <col min="996" max="16384" width="4.5546875" style="49"/>
  </cols>
  <sheetData>
    <row r="1" spans="1:1009" ht="18.75" customHeight="1" x14ac:dyDescent="0.4">
      <c r="A1" s="78"/>
      <c r="B1" s="222"/>
      <c r="C1" s="222"/>
    </row>
    <row r="2" spans="1:1009" ht="22.5" customHeight="1" x14ac:dyDescent="0.4">
      <c r="A2" s="78"/>
      <c r="B2" s="222"/>
      <c r="C2" s="222"/>
    </row>
    <row r="3" spans="1:1009" ht="42" customHeight="1" x14ac:dyDescent="0.4">
      <c r="A3" s="78"/>
      <c r="B3" s="222"/>
      <c r="C3" s="222"/>
    </row>
    <row r="4" spans="1:1009" ht="24.75" customHeight="1" x14ac:dyDescent="0.55000000000000004">
      <c r="B4" s="102" t="s">
        <v>165</v>
      </c>
      <c r="C4" s="82"/>
    </row>
    <row r="5" spans="1:1009" ht="24.75" customHeight="1" x14ac:dyDescent="0.55000000000000004">
      <c r="B5" s="104" t="s">
        <v>166</v>
      </c>
      <c r="C5" s="82"/>
    </row>
    <row r="6" spans="1:1009" ht="24.75" customHeight="1" x14ac:dyDescent="0.55000000000000004">
      <c r="B6" s="101" t="s">
        <v>167</v>
      </c>
      <c r="C6" s="82"/>
    </row>
    <row r="7" spans="1:1009" ht="24.75" customHeight="1" x14ac:dyDescent="0.55000000000000004">
      <c r="B7" s="101" t="s">
        <v>176</v>
      </c>
      <c r="C7" s="82"/>
    </row>
    <row r="8" spans="1:1009" ht="22.5" customHeight="1" x14ac:dyDescent="0.4">
      <c r="A8" s="49"/>
      <c r="B8" s="210" t="s">
        <v>65</v>
      </c>
      <c r="C8" s="211"/>
      <c r="D8" s="21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  <c r="IW8" s="49"/>
      <c r="IX8" s="49"/>
      <c r="IY8" s="49"/>
      <c r="IZ8" s="49"/>
      <c r="JA8" s="49"/>
      <c r="JB8" s="49"/>
      <c r="JC8" s="49"/>
      <c r="JD8" s="49"/>
      <c r="JE8" s="49"/>
      <c r="JF8" s="49"/>
      <c r="JG8" s="49"/>
      <c r="JH8" s="49"/>
      <c r="JI8" s="49"/>
      <c r="JJ8" s="49"/>
      <c r="JK8" s="49"/>
      <c r="JL8" s="49"/>
      <c r="JM8" s="49"/>
      <c r="JN8" s="49"/>
      <c r="JO8" s="49"/>
      <c r="JP8" s="49"/>
      <c r="JQ8" s="49"/>
      <c r="JR8" s="49"/>
      <c r="JS8" s="49"/>
      <c r="JT8" s="49"/>
      <c r="JU8" s="49"/>
      <c r="JV8" s="49"/>
      <c r="JW8" s="49"/>
      <c r="JX8" s="49"/>
      <c r="JY8" s="49"/>
      <c r="JZ8" s="49"/>
      <c r="KA8" s="49"/>
      <c r="KB8" s="49"/>
      <c r="KC8" s="49"/>
      <c r="KD8" s="49"/>
      <c r="KE8" s="49"/>
      <c r="KF8" s="49"/>
      <c r="KG8" s="49"/>
      <c r="KH8" s="49"/>
      <c r="KI8" s="49"/>
      <c r="KJ8" s="49"/>
      <c r="KK8" s="49"/>
      <c r="KL8" s="49"/>
      <c r="KM8" s="49"/>
      <c r="KN8" s="49"/>
      <c r="KO8" s="49"/>
      <c r="KP8" s="49"/>
      <c r="KQ8" s="49"/>
      <c r="KR8" s="49"/>
      <c r="KS8" s="49"/>
      <c r="KT8" s="49"/>
      <c r="KU8" s="49"/>
      <c r="KV8" s="49"/>
      <c r="KW8" s="49"/>
      <c r="KX8" s="49"/>
      <c r="KY8" s="49"/>
      <c r="KZ8" s="49"/>
      <c r="LA8" s="49"/>
      <c r="LB8" s="49"/>
      <c r="LC8" s="49"/>
      <c r="LD8" s="49"/>
      <c r="LE8" s="49"/>
      <c r="LF8" s="49"/>
      <c r="LG8" s="49"/>
      <c r="LH8" s="49"/>
      <c r="LI8" s="49"/>
      <c r="LJ8" s="49"/>
      <c r="LK8" s="49"/>
      <c r="LL8" s="49"/>
      <c r="LM8" s="49"/>
      <c r="LN8" s="49"/>
      <c r="LO8" s="49"/>
      <c r="LP8" s="49"/>
      <c r="LQ8" s="49"/>
      <c r="LR8" s="49"/>
      <c r="LS8" s="49"/>
      <c r="LT8" s="49"/>
      <c r="LU8" s="49"/>
      <c r="LV8" s="49"/>
      <c r="LW8" s="49"/>
      <c r="LX8" s="49"/>
      <c r="LY8" s="49"/>
      <c r="LZ8" s="49"/>
      <c r="MA8" s="49"/>
      <c r="MB8" s="49"/>
      <c r="MC8" s="49"/>
      <c r="MD8" s="49"/>
      <c r="ME8" s="49"/>
      <c r="MF8" s="49"/>
      <c r="MG8" s="49"/>
      <c r="MH8" s="49"/>
      <c r="MI8" s="49"/>
      <c r="MJ8" s="49"/>
      <c r="MK8" s="49"/>
      <c r="ML8" s="49"/>
      <c r="MM8" s="49"/>
      <c r="MN8" s="49"/>
      <c r="MO8" s="49"/>
      <c r="MP8" s="49"/>
      <c r="MQ8" s="49"/>
      <c r="MR8" s="49"/>
      <c r="MS8" s="49"/>
      <c r="MT8" s="49"/>
      <c r="MU8" s="49"/>
      <c r="MV8" s="49"/>
      <c r="MW8" s="49"/>
      <c r="MX8" s="49"/>
      <c r="MY8" s="49"/>
      <c r="MZ8" s="49"/>
      <c r="NA8" s="49"/>
      <c r="NB8" s="49"/>
      <c r="NC8" s="49"/>
      <c r="ND8" s="49"/>
      <c r="NE8" s="49"/>
      <c r="NF8" s="49"/>
      <c r="NG8" s="49"/>
      <c r="NH8" s="49"/>
      <c r="NI8" s="49"/>
      <c r="NJ8" s="49"/>
      <c r="NK8" s="49"/>
      <c r="NL8" s="49"/>
      <c r="NM8" s="49"/>
      <c r="NN8" s="49"/>
      <c r="NO8" s="49"/>
      <c r="NP8" s="49"/>
      <c r="NQ8" s="49"/>
      <c r="NR8" s="49"/>
      <c r="NS8" s="49"/>
      <c r="NT8" s="49"/>
      <c r="NU8" s="49"/>
      <c r="NV8" s="49"/>
      <c r="NW8" s="49"/>
      <c r="NX8" s="49"/>
      <c r="NY8" s="49"/>
      <c r="NZ8" s="49"/>
      <c r="OA8" s="49"/>
      <c r="OB8" s="49"/>
      <c r="OC8" s="49"/>
      <c r="OD8" s="49"/>
      <c r="OE8" s="49"/>
      <c r="OF8" s="49"/>
      <c r="OG8" s="49"/>
      <c r="OH8" s="49"/>
      <c r="OI8" s="49"/>
      <c r="OJ8" s="49"/>
      <c r="OK8" s="49"/>
      <c r="OL8" s="49"/>
      <c r="OM8" s="49"/>
      <c r="ON8" s="49"/>
      <c r="OO8" s="49"/>
      <c r="OP8" s="49"/>
      <c r="OQ8" s="49"/>
      <c r="OR8" s="49"/>
      <c r="OS8" s="49"/>
      <c r="OT8" s="49"/>
      <c r="OU8" s="49"/>
      <c r="OV8" s="49"/>
      <c r="OW8" s="49"/>
      <c r="OX8" s="49"/>
      <c r="OY8" s="49"/>
      <c r="OZ8" s="49"/>
      <c r="PA8" s="49"/>
      <c r="PB8" s="49"/>
      <c r="PC8" s="49"/>
      <c r="PD8" s="49"/>
      <c r="PE8" s="49"/>
      <c r="PF8" s="49"/>
      <c r="PG8" s="49"/>
      <c r="PH8" s="49"/>
      <c r="PI8" s="49"/>
      <c r="PJ8" s="49"/>
      <c r="PK8" s="49"/>
      <c r="PL8" s="49"/>
      <c r="PM8" s="49"/>
      <c r="PN8" s="49"/>
      <c r="PO8" s="49"/>
      <c r="PP8" s="49"/>
      <c r="PQ8" s="49"/>
      <c r="PR8" s="49"/>
      <c r="PS8" s="49"/>
      <c r="PT8" s="49"/>
      <c r="PU8" s="49"/>
      <c r="PV8" s="49"/>
      <c r="PW8" s="49"/>
      <c r="PX8" s="49"/>
      <c r="PY8" s="49"/>
      <c r="PZ8" s="49"/>
      <c r="QA8" s="49"/>
      <c r="QB8" s="49"/>
      <c r="QC8" s="49"/>
      <c r="QD8" s="49"/>
      <c r="QE8" s="49"/>
      <c r="QF8" s="49"/>
      <c r="QG8" s="49"/>
      <c r="QH8" s="49"/>
      <c r="QI8" s="49"/>
      <c r="QJ8" s="49"/>
      <c r="QK8" s="49"/>
      <c r="QL8" s="49"/>
      <c r="QM8" s="49"/>
      <c r="QN8" s="49"/>
      <c r="QO8" s="49"/>
      <c r="QP8" s="49"/>
      <c r="QQ8" s="49"/>
      <c r="QR8" s="49"/>
      <c r="QS8" s="49"/>
      <c r="QT8" s="49"/>
      <c r="QU8" s="49"/>
      <c r="QV8" s="49"/>
      <c r="QW8" s="49"/>
      <c r="QX8" s="49"/>
      <c r="QY8" s="49"/>
      <c r="QZ8" s="49"/>
      <c r="RA8" s="49"/>
      <c r="RB8" s="49"/>
      <c r="RC8" s="49"/>
      <c r="RD8" s="49"/>
      <c r="RE8" s="49"/>
      <c r="RF8" s="49"/>
      <c r="RG8" s="49"/>
      <c r="RH8" s="49"/>
      <c r="RI8" s="49"/>
      <c r="RJ8" s="49"/>
      <c r="RK8" s="49"/>
      <c r="RL8" s="49"/>
      <c r="RM8" s="49"/>
      <c r="RN8" s="49"/>
      <c r="RO8" s="49"/>
      <c r="RP8" s="49"/>
      <c r="RQ8" s="49"/>
      <c r="RR8" s="49"/>
      <c r="RS8" s="49"/>
      <c r="RT8" s="49"/>
      <c r="RU8" s="49"/>
      <c r="RV8" s="49"/>
      <c r="RW8" s="49"/>
      <c r="RX8" s="49"/>
      <c r="RY8" s="49"/>
      <c r="RZ8" s="49"/>
      <c r="SA8" s="49"/>
      <c r="SB8" s="49"/>
      <c r="SC8" s="49"/>
      <c r="SD8" s="49"/>
      <c r="SE8" s="49"/>
      <c r="SF8" s="49"/>
      <c r="SG8" s="49"/>
      <c r="SH8" s="49"/>
      <c r="SI8" s="49"/>
      <c r="SJ8" s="49"/>
      <c r="SK8" s="49"/>
      <c r="SL8" s="49"/>
      <c r="SM8" s="49"/>
      <c r="SN8" s="49"/>
      <c r="SO8" s="49"/>
      <c r="SP8" s="49"/>
      <c r="SQ8" s="49"/>
      <c r="SR8" s="49"/>
      <c r="SS8" s="49"/>
      <c r="ST8" s="49"/>
      <c r="SU8" s="49"/>
      <c r="SV8" s="49"/>
      <c r="SW8" s="49"/>
      <c r="SX8" s="49"/>
      <c r="SY8" s="49"/>
      <c r="SZ8" s="49"/>
      <c r="TA8" s="49"/>
      <c r="TB8" s="49"/>
      <c r="TC8" s="49"/>
      <c r="TD8" s="49"/>
      <c r="TE8" s="49"/>
      <c r="TF8" s="49"/>
      <c r="TG8" s="49"/>
      <c r="TH8" s="49"/>
      <c r="TI8" s="49"/>
      <c r="TJ8" s="49"/>
      <c r="TK8" s="49"/>
      <c r="TL8" s="49"/>
      <c r="TM8" s="49"/>
      <c r="TN8" s="49"/>
      <c r="TO8" s="49"/>
      <c r="TP8" s="49"/>
      <c r="TQ8" s="49"/>
      <c r="TR8" s="49"/>
      <c r="TS8" s="49"/>
      <c r="TT8" s="49"/>
      <c r="TU8" s="49"/>
      <c r="TV8" s="49"/>
      <c r="TW8" s="49"/>
      <c r="TX8" s="49"/>
      <c r="TY8" s="49"/>
      <c r="TZ8" s="49"/>
      <c r="UA8" s="49"/>
      <c r="UB8" s="49"/>
      <c r="UC8" s="49"/>
      <c r="UD8" s="49"/>
      <c r="UE8" s="49"/>
      <c r="UF8" s="49"/>
      <c r="UG8" s="49"/>
      <c r="UH8" s="49"/>
      <c r="UI8" s="49"/>
      <c r="UJ8" s="49"/>
      <c r="UK8" s="49"/>
      <c r="UL8" s="49"/>
      <c r="UM8" s="49"/>
      <c r="UN8" s="49"/>
      <c r="UO8" s="49"/>
      <c r="UP8" s="49"/>
      <c r="UQ8" s="49"/>
      <c r="UR8" s="49"/>
      <c r="US8" s="49"/>
      <c r="UT8" s="49"/>
      <c r="UU8" s="49"/>
      <c r="UV8" s="49"/>
      <c r="UW8" s="49"/>
      <c r="UX8" s="49"/>
      <c r="UY8" s="49"/>
      <c r="UZ8" s="49"/>
      <c r="VA8" s="49"/>
      <c r="VB8" s="49"/>
      <c r="VC8" s="49"/>
      <c r="VD8" s="49"/>
      <c r="VE8" s="49"/>
      <c r="VF8" s="49"/>
      <c r="VG8" s="49"/>
      <c r="VH8" s="49"/>
      <c r="VI8" s="49"/>
      <c r="VJ8" s="49"/>
      <c r="VK8" s="49"/>
      <c r="VL8" s="49"/>
      <c r="VM8" s="49"/>
      <c r="VN8" s="49"/>
      <c r="VO8" s="49"/>
      <c r="VP8" s="49"/>
      <c r="VQ8" s="49"/>
      <c r="VR8" s="49"/>
      <c r="VS8" s="49"/>
      <c r="VT8" s="49"/>
      <c r="VU8" s="49"/>
      <c r="VV8" s="49"/>
      <c r="VW8" s="49"/>
      <c r="VX8" s="49"/>
      <c r="VY8" s="49"/>
      <c r="VZ8" s="49"/>
      <c r="WA8" s="49"/>
      <c r="WB8" s="49"/>
      <c r="WC8" s="49"/>
      <c r="WD8" s="49"/>
      <c r="WE8" s="49"/>
      <c r="WF8" s="49"/>
      <c r="WG8" s="49"/>
      <c r="WH8" s="49"/>
      <c r="WI8" s="49"/>
      <c r="WJ8" s="49"/>
      <c r="WK8" s="49"/>
      <c r="WL8" s="49"/>
      <c r="WM8" s="49"/>
      <c r="WN8" s="49"/>
      <c r="WO8" s="49"/>
      <c r="WP8" s="49"/>
      <c r="WQ8" s="49"/>
      <c r="WR8" s="49"/>
      <c r="WS8" s="49"/>
      <c r="WT8" s="49"/>
      <c r="WU8" s="49"/>
      <c r="WV8" s="49"/>
      <c r="WW8" s="49"/>
      <c r="WX8" s="49"/>
      <c r="WY8" s="49"/>
      <c r="WZ8" s="49"/>
      <c r="XA8" s="49"/>
      <c r="XB8" s="49"/>
      <c r="XC8" s="49"/>
      <c r="XD8" s="49"/>
      <c r="XE8" s="49"/>
      <c r="XF8" s="49"/>
      <c r="XG8" s="49"/>
      <c r="XH8" s="49"/>
      <c r="XI8" s="49"/>
      <c r="XJ8" s="49"/>
      <c r="XK8" s="49"/>
      <c r="XL8" s="49"/>
      <c r="XM8" s="49"/>
      <c r="XN8" s="49"/>
      <c r="XO8" s="49"/>
      <c r="XP8" s="49"/>
      <c r="XQ8" s="49"/>
      <c r="XR8" s="49"/>
      <c r="XS8" s="49"/>
      <c r="XT8" s="49"/>
      <c r="XU8" s="49"/>
      <c r="XV8" s="49"/>
      <c r="XW8" s="49"/>
      <c r="XX8" s="49"/>
      <c r="XY8" s="49"/>
      <c r="XZ8" s="49"/>
      <c r="YA8" s="49"/>
      <c r="YB8" s="49"/>
      <c r="YC8" s="49"/>
      <c r="YD8" s="49"/>
      <c r="YE8" s="49"/>
      <c r="YF8" s="49"/>
      <c r="YG8" s="49"/>
      <c r="YH8" s="49"/>
      <c r="YI8" s="49"/>
      <c r="YJ8" s="49"/>
      <c r="YK8" s="49"/>
      <c r="YL8" s="49"/>
      <c r="YM8" s="49"/>
      <c r="YN8" s="49"/>
      <c r="YO8" s="49"/>
      <c r="YP8" s="49"/>
      <c r="YQ8" s="49"/>
      <c r="YR8" s="49"/>
      <c r="YS8" s="49"/>
      <c r="YT8" s="49"/>
      <c r="YU8" s="49"/>
      <c r="YV8" s="49"/>
      <c r="YW8" s="49"/>
      <c r="YX8" s="49"/>
      <c r="YY8" s="49"/>
      <c r="YZ8" s="49"/>
      <c r="ZA8" s="49"/>
      <c r="ZB8" s="49"/>
      <c r="ZC8" s="49"/>
      <c r="ZD8" s="49"/>
      <c r="ZE8" s="49"/>
      <c r="ZF8" s="49"/>
      <c r="ZG8" s="49"/>
      <c r="ZH8" s="49"/>
      <c r="ZI8" s="49"/>
      <c r="ZJ8" s="49"/>
      <c r="ZK8" s="49"/>
      <c r="ZL8" s="49"/>
      <c r="ZM8" s="49"/>
      <c r="ZN8" s="49"/>
      <c r="ZO8" s="49"/>
      <c r="ZP8" s="49"/>
      <c r="ZQ8" s="49"/>
      <c r="ZR8" s="49"/>
      <c r="ZS8" s="49"/>
      <c r="ZT8" s="49"/>
      <c r="ZU8" s="49"/>
      <c r="ZV8" s="49"/>
      <c r="ZW8" s="49"/>
      <c r="ZX8" s="49"/>
      <c r="ZY8" s="49"/>
      <c r="ZZ8" s="49"/>
      <c r="AAA8" s="49"/>
      <c r="AAB8" s="49"/>
      <c r="AAC8" s="49"/>
      <c r="AAD8" s="49"/>
      <c r="AAE8" s="49"/>
      <c r="AAF8" s="49"/>
      <c r="AAG8" s="49"/>
      <c r="AAH8" s="49"/>
      <c r="AAI8" s="49"/>
      <c r="AAJ8" s="49"/>
      <c r="AAK8" s="49"/>
      <c r="AAL8" s="49"/>
      <c r="AAM8" s="49"/>
      <c r="AAN8" s="49"/>
      <c r="AAO8" s="49"/>
      <c r="AAP8" s="49"/>
      <c r="AAQ8" s="49"/>
      <c r="AAR8" s="49"/>
      <c r="AAS8" s="49"/>
      <c r="AAT8" s="49"/>
      <c r="AAU8" s="49"/>
      <c r="AAV8" s="49"/>
      <c r="AAW8" s="49"/>
      <c r="AAX8" s="49"/>
      <c r="AAY8" s="49"/>
      <c r="AAZ8" s="49"/>
      <c r="ABA8" s="49"/>
      <c r="ABB8" s="49"/>
      <c r="ABC8" s="49"/>
      <c r="ABD8" s="49"/>
      <c r="ABE8" s="49"/>
      <c r="ABF8" s="49"/>
      <c r="ABG8" s="49"/>
      <c r="ABH8" s="49"/>
      <c r="ABI8" s="49"/>
      <c r="ABJ8" s="49"/>
      <c r="ABK8" s="49"/>
      <c r="ABL8" s="49"/>
      <c r="ABM8" s="49"/>
      <c r="ABN8" s="49"/>
      <c r="ABO8" s="49"/>
      <c r="ABP8" s="49"/>
      <c r="ABQ8" s="49"/>
      <c r="ABR8" s="49"/>
      <c r="ABS8" s="49"/>
      <c r="ABT8" s="49"/>
      <c r="ABU8" s="49"/>
      <c r="ABV8" s="49"/>
      <c r="ABW8" s="49"/>
      <c r="ABX8" s="49"/>
      <c r="ABY8" s="49"/>
      <c r="ABZ8" s="49"/>
      <c r="ACA8" s="49"/>
      <c r="ACB8" s="49"/>
      <c r="ACC8" s="49"/>
      <c r="ACD8" s="49"/>
      <c r="ACE8" s="49"/>
      <c r="ACF8" s="49"/>
      <c r="ACG8" s="49"/>
      <c r="ACH8" s="49"/>
      <c r="ACI8" s="49"/>
      <c r="ACJ8" s="49"/>
      <c r="ACK8" s="49"/>
      <c r="ACL8" s="49"/>
      <c r="ACM8" s="49"/>
      <c r="ACN8" s="49"/>
      <c r="ACO8" s="49"/>
      <c r="ACP8" s="49"/>
      <c r="ACQ8" s="49"/>
      <c r="ACR8" s="49"/>
      <c r="ACS8" s="49"/>
      <c r="ACT8" s="49"/>
      <c r="ACU8" s="49"/>
      <c r="ACV8" s="49"/>
      <c r="ACW8" s="49"/>
      <c r="ACX8" s="49"/>
      <c r="ACY8" s="49"/>
      <c r="ACZ8" s="49"/>
      <c r="ADA8" s="49"/>
      <c r="ADB8" s="49"/>
      <c r="ADC8" s="49"/>
      <c r="ADD8" s="49"/>
      <c r="ADE8" s="49"/>
      <c r="ADF8" s="49"/>
      <c r="ADG8" s="49"/>
      <c r="ADH8" s="49"/>
      <c r="ADI8" s="49"/>
      <c r="ADJ8" s="49"/>
      <c r="ADK8" s="49"/>
      <c r="ADL8" s="49"/>
      <c r="ADM8" s="49"/>
      <c r="ADN8" s="49"/>
      <c r="ADO8" s="49"/>
      <c r="ADP8" s="49"/>
      <c r="ADQ8" s="49"/>
      <c r="ADR8" s="49"/>
      <c r="ADS8" s="49"/>
      <c r="ADT8" s="49"/>
      <c r="ADU8" s="49"/>
      <c r="ADV8" s="49"/>
      <c r="ADW8" s="49"/>
      <c r="ADX8" s="49"/>
      <c r="ADY8" s="49"/>
      <c r="ADZ8" s="49"/>
      <c r="AEA8" s="49"/>
      <c r="AEB8" s="49"/>
      <c r="AEC8" s="49"/>
      <c r="AED8" s="49"/>
      <c r="AEE8" s="49"/>
      <c r="AEF8" s="49"/>
      <c r="AEG8" s="49"/>
      <c r="AEH8" s="49"/>
      <c r="AEI8" s="49"/>
      <c r="AEJ8" s="49"/>
      <c r="AEK8" s="49"/>
      <c r="AEL8" s="49"/>
      <c r="AEM8" s="49"/>
      <c r="AEN8" s="49"/>
      <c r="AEO8" s="49"/>
      <c r="AEP8" s="49"/>
      <c r="AEQ8" s="49"/>
      <c r="AER8" s="49"/>
      <c r="AES8" s="49"/>
      <c r="AET8" s="49"/>
      <c r="AEU8" s="49"/>
      <c r="AEV8" s="49"/>
      <c r="AEW8" s="49"/>
      <c r="AEX8" s="49"/>
      <c r="AEY8" s="49"/>
      <c r="AEZ8" s="49"/>
      <c r="AFA8" s="49"/>
      <c r="AFB8" s="49"/>
      <c r="AFC8" s="49"/>
      <c r="AFD8" s="49"/>
      <c r="AFE8" s="49"/>
      <c r="AFF8" s="49"/>
      <c r="AFG8" s="49"/>
      <c r="AFH8" s="49"/>
      <c r="AFI8" s="49"/>
      <c r="AFJ8" s="49"/>
      <c r="AFK8" s="49"/>
      <c r="AFL8" s="49"/>
      <c r="AFM8" s="49"/>
      <c r="AFN8" s="49"/>
      <c r="AFO8" s="49"/>
      <c r="AFP8" s="49"/>
      <c r="AFQ8" s="49"/>
      <c r="AFR8" s="49"/>
      <c r="AFS8" s="49"/>
      <c r="AFT8" s="49"/>
      <c r="AFU8" s="49"/>
      <c r="AFV8" s="49"/>
      <c r="AFW8" s="49"/>
      <c r="AFX8" s="49"/>
      <c r="AFY8" s="49"/>
      <c r="AFZ8" s="49"/>
      <c r="AGA8" s="49"/>
      <c r="AGB8" s="49"/>
      <c r="AGC8" s="49"/>
      <c r="AGD8" s="49"/>
      <c r="AGE8" s="49"/>
      <c r="AGF8" s="49"/>
      <c r="AGG8" s="49"/>
      <c r="AGH8" s="49"/>
      <c r="AGI8" s="49"/>
      <c r="AGJ8" s="49"/>
      <c r="AGK8" s="49"/>
      <c r="AGL8" s="49"/>
      <c r="AGM8" s="49"/>
      <c r="AGN8" s="49"/>
      <c r="AGO8" s="49"/>
      <c r="AGP8" s="49"/>
      <c r="AGQ8" s="49"/>
      <c r="AGR8" s="49"/>
      <c r="AGS8" s="49"/>
      <c r="AGT8" s="49"/>
      <c r="AGU8" s="49"/>
      <c r="AGV8" s="49"/>
      <c r="AGW8" s="49"/>
      <c r="AGX8" s="49"/>
      <c r="AGY8" s="49"/>
      <c r="AGZ8" s="49"/>
      <c r="AHA8" s="49"/>
      <c r="AHB8" s="49"/>
      <c r="AHC8" s="49"/>
      <c r="AHD8" s="49"/>
      <c r="AHE8" s="49"/>
      <c r="AHF8" s="49"/>
      <c r="AHG8" s="49"/>
      <c r="AHH8" s="49"/>
      <c r="AHI8" s="49"/>
      <c r="AHJ8" s="49"/>
      <c r="AHK8" s="49"/>
      <c r="AHL8" s="49"/>
      <c r="AHM8" s="49"/>
      <c r="AHN8" s="49"/>
      <c r="AHO8" s="49"/>
      <c r="AHP8" s="49"/>
      <c r="AHQ8" s="49"/>
      <c r="AHR8" s="49"/>
      <c r="AHS8" s="49"/>
      <c r="AHT8" s="49"/>
      <c r="AHU8" s="49"/>
      <c r="AHV8" s="49"/>
      <c r="AHW8" s="49"/>
      <c r="AHX8" s="49"/>
      <c r="AHY8" s="49"/>
      <c r="AHZ8" s="49"/>
      <c r="AIA8" s="49"/>
      <c r="AIB8" s="49"/>
      <c r="AIC8" s="49"/>
      <c r="AID8" s="49"/>
      <c r="AIE8" s="49"/>
      <c r="AIF8" s="49"/>
      <c r="AIG8" s="49"/>
      <c r="AIH8" s="49"/>
      <c r="AII8" s="49"/>
      <c r="AIJ8" s="49"/>
      <c r="AIK8" s="49"/>
      <c r="AIL8" s="49"/>
      <c r="AIM8" s="49"/>
      <c r="AIN8" s="49"/>
      <c r="AIO8" s="49"/>
      <c r="AIP8" s="49"/>
      <c r="AIQ8" s="49"/>
      <c r="AIR8" s="49"/>
      <c r="AIS8" s="49"/>
      <c r="AIT8" s="49"/>
      <c r="AIU8" s="49"/>
      <c r="AIV8" s="49"/>
      <c r="AIW8" s="49"/>
      <c r="AIX8" s="49"/>
      <c r="AIY8" s="49"/>
      <c r="AIZ8" s="49"/>
      <c r="AJA8" s="49"/>
      <c r="AJB8" s="49"/>
      <c r="AJC8" s="49"/>
      <c r="AJD8" s="49"/>
      <c r="AJE8" s="49"/>
      <c r="AJF8" s="49"/>
      <c r="AJG8" s="49"/>
      <c r="AJH8" s="49"/>
      <c r="AJI8" s="49"/>
      <c r="AJJ8" s="49"/>
      <c r="AJK8" s="49"/>
      <c r="AJL8" s="49"/>
      <c r="AJM8" s="49"/>
      <c r="AJN8" s="49"/>
      <c r="AJO8" s="49"/>
      <c r="AJP8" s="49"/>
      <c r="AJQ8" s="49"/>
      <c r="AJR8" s="49"/>
      <c r="AJS8" s="49"/>
      <c r="AJT8" s="49"/>
      <c r="AJU8" s="49"/>
      <c r="AJV8" s="49"/>
      <c r="AJW8" s="49"/>
      <c r="AJX8" s="49"/>
      <c r="AJY8" s="49"/>
      <c r="AJZ8" s="49"/>
      <c r="AKA8" s="49"/>
      <c r="AKB8" s="49"/>
      <c r="AKC8" s="49"/>
      <c r="AKD8" s="49"/>
      <c r="AKE8" s="49"/>
      <c r="AKF8" s="49"/>
      <c r="AKG8" s="49"/>
      <c r="AKH8" s="49"/>
      <c r="AKI8" s="49"/>
      <c r="AKJ8" s="49"/>
      <c r="AKK8" s="49"/>
      <c r="AKL8" s="49"/>
      <c r="AKM8" s="49"/>
      <c r="AKN8" s="49"/>
      <c r="AKO8" s="49"/>
      <c r="AKP8" s="49"/>
      <c r="AKQ8" s="49"/>
      <c r="AKR8" s="49"/>
      <c r="AKS8" s="49"/>
      <c r="AKT8" s="49"/>
      <c r="AKU8" s="49"/>
      <c r="AKV8" s="49"/>
      <c r="AKW8" s="49"/>
      <c r="AKX8" s="49"/>
      <c r="AKY8" s="49"/>
      <c r="AKZ8" s="49"/>
      <c r="ALA8" s="49"/>
      <c r="ALB8" s="49"/>
      <c r="ALC8" s="49"/>
      <c r="ALD8" s="49"/>
      <c r="ALE8" s="49"/>
      <c r="ALF8" s="49"/>
      <c r="ALG8" s="49"/>
    </row>
    <row r="9" spans="1:1009" ht="22.5" customHeight="1" thickBot="1" x14ac:dyDescent="0.45">
      <c r="A9" s="49"/>
      <c r="B9" s="219" t="s">
        <v>66</v>
      </c>
      <c r="C9" s="220"/>
      <c r="D9" s="83" t="s">
        <v>177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  <c r="IW9" s="49"/>
      <c r="IX9" s="49"/>
      <c r="IY9" s="49"/>
      <c r="IZ9" s="49"/>
      <c r="JA9" s="49"/>
      <c r="JB9" s="49"/>
      <c r="JC9" s="49"/>
      <c r="JD9" s="49"/>
      <c r="JE9" s="49"/>
      <c r="JF9" s="49"/>
      <c r="JG9" s="49"/>
      <c r="JH9" s="49"/>
      <c r="JI9" s="49"/>
      <c r="JJ9" s="49"/>
      <c r="JK9" s="49"/>
      <c r="JL9" s="49"/>
      <c r="JM9" s="49"/>
      <c r="JN9" s="49"/>
      <c r="JO9" s="49"/>
      <c r="JP9" s="49"/>
      <c r="JQ9" s="49"/>
      <c r="JR9" s="49"/>
      <c r="JS9" s="49"/>
      <c r="JT9" s="49"/>
      <c r="JU9" s="49"/>
      <c r="JV9" s="49"/>
      <c r="JW9" s="49"/>
      <c r="JX9" s="49"/>
      <c r="JY9" s="49"/>
      <c r="JZ9" s="49"/>
      <c r="KA9" s="49"/>
      <c r="KB9" s="49"/>
      <c r="KC9" s="49"/>
      <c r="KD9" s="49"/>
      <c r="KE9" s="49"/>
      <c r="KF9" s="49"/>
      <c r="KG9" s="49"/>
      <c r="KH9" s="49"/>
      <c r="KI9" s="49"/>
      <c r="KJ9" s="49"/>
      <c r="KK9" s="49"/>
      <c r="KL9" s="49"/>
      <c r="KM9" s="49"/>
      <c r="KN9" s="49"/>
      <c r="KO9" s="49"/>
      <c r="KP9" s="49"/>
      <c r="KQ9" s="49"/>
      <c r="KR9" s="49"/>
      <c r="KS9" s="49"/>
      <c r="KT9" s="49"/>
      <c r="KU9" s="49"/>
      <c r="KV9" s="49"/>
      <c r="KW9" s="49"/>
      <c r="KX9" s="49"/>
      <c r="KY9" s="49"/>
      <c r="KZ9" s="49"/>
      <c r="LA9" s="49"/>
      <c r="LB9" s="49"/>
      <c r="LC9" s="49"/>
      <c r="LD9" s="49"/>
      <c r="LE9" s="49"/>
      <c r="LF9" s="49"/>
      <c r="LG9" s="49"/>
      <c r="LH9" s="49"/>
      <c r="LI9" s="49"/>
      <c r="LJ9" s="49"/>
      <c r="LK9" s="49"/>
      <c r="LL9" s="49"/>
      <c r="LM9" s="49"/>
      <c r="LN9" s="49"/>
      <c r="LO9" s="49"/>
      <c r="LP9" s="49"/>
      <c r="LQ9" s="49"/>
      <c r="LR9" s="49"/>
      <c r="LS9" s="49"/>
      <c r="LT9" s="49"/>
      <c r="LU9" s="49"/>
      <c r="LV9" s="49"/>
      <c r="LW9" s="49"/>
      <c r="LX9" s="49"/>
      <c r="LY9" s="49"/>
      <c r="LZ9" s="49"/>
      <c r="MA9" s="49"/>
      <c r="MB9" s="49"/>
      <c r="MC9" s="49"/>
      <c r="MD9" s="49"/>
      <c r="ME9" s="49"/>
      <c r="MF9" s="49"/>
      <c r="MG9" s="49"/>
      <c r="MH9" s="49"/>
      <c r="MI9" s="49"/>
      <c r="MJ9" s="49"/>
      <c r="MK9" s="49"/>
      <c r="ML9" s="49"/>
      <c r="MM9" s="49"/>
      <c r="MN9" s="49"/>
      <c r="MO9" s="49"/>
      <c r="MP9" s="49"/>
      <c r="MQ9" s="49"/>
      <c r="MR9" s="49"/>
      <c r="MS9" s="49"/>
      <c r="MT9" s="49"/>
      <c r="MU9" s="49"/>
      <c r="MV9" s="49"/>
      <c r="MW9" s="49"/>
      <c r="MX9" s="49"/>
      <c r="MY9" s="49"/>
      <c r="MZ9" s="49"/>
      <c r="NA9" s="49"/>
      <c r="NB9" s="49"/>
      <c r="NC9" s="49"/>
      <c r="ND9" s="49"/>
      <c r="NE9" s="49"/>
      <c r="NF9" s="49"/>
      <c r="NG9" s="49"/>
      <c r="NH9" s="49"/>
      <c r="NI9" s="49"/>
      <c r="NJ9" s="49"/>
      <c r="NK9" s="49"/>
      <c r="NL9" s="49"/>
      <c r="NM9" s="49"/>
      <c r="NN9" s="49"/>
      <c r="NO9" s="49"/>
      <c r="NP9" s="49"/>
      <c r="NQ9" s="49"/>
      <c r="NR9" s="49"/>
      <c r="NS9" s="49"/>
      <c r="NT9" s="49"/>
      <c r="NU9" s="49"/>
      <c r="NV9" s="49"/>
      <c r="NW9" s="49"/>
      <c r="NX9" s="49"/>
      <c r="NY9" s="49"/>
      <c r="NZ9" s="49"/>
      <c r="OA9" s="49"/>
      <c r="OB9" s="49"/>
      <c r="OC9" s="49"/>
      <c r="OD9" s="49"/>
      <c r="OE9" s="49"/>
      <c r="OF9" s="49"/>
      <c r="OG9" s="49"/>
      <c r="OH9" s="49"/>
      <c r="OI9" s="49"/>
      <c r="OJ9" s="49"/>
      <c r="OK9" s="49"/>
      <c r="OL9" s="49"/>
      <c r="OM9" s="49"/>
      <c r="ON9" s="49"/>
      <c r="OO9" s="49"/>
      <c r="OP9" s="49"/>
      <c r="OQ9" s="49"/>
      <c r="OR9" s="49"/>
      <c r="OS9" s="49"/>
      <c r="OT9" s="49"/>
      <c r="OU9" s="49"/>
      <c r="OV9" s="49"/>
      <c r="OW9" s="49"/>
      <c r="OX9" s="49"/>
      <c r="OY9" s="49"/>
      <c r="OZ9" s="49"/>
      <c r="PA9" s="49"/>
      <c r="PB9" s="49"/>
      <c r="PC9" s="49"/>
      <c r="PD9" s="49"/>
      <c r="PE9" s="49"/>
      <c r="PF9" s="49"/>
      <c r="PG9" s="49"/>
      <c r="PH9" s="49"/>
      <c r="PI9" s="49"/>
      <c r="PJ9" s="49"/>
      <c r="PK9" s="49"/>
      <c r="PL9" s="49"/>
      <c r="PM9" s="49"/>
      <c r="PN9" s="49"/>
      <c r="PO9" s="49"/>
      <c r="PP9" s="49"/>
      <c r="PQ9" s="49"/>
      <c r="PR9" s="49"/>
      <c r="PS9" s="49"/>
      <c r="PT9" s="49"/>
      <c r="PU9" s="49"/>
      <c r="PV9" s="49"/>
      <c r="PW9" s="49"/>
      <c r="PX9" s="49"/>
      <c r="PY9" s="49"/>
      <c r="PZ9" s="49"/>
      <c r="QA9" s="49"/>
      <c r="QB9" s="49"/>
      <c r="QC9" s="49"/>
      <c r="QD9" s="49"/>
      <c r="QE9" s="49"/>
      <c r="QF9" s="49"/>
      <c r="QG9" s="49"/>
      <c r="QH9" s="49"/>
      <c r="QI9" s="49"/>
      <c r="QJ9" s="49"/>
      <c r="QK9" s="49"/>
      <c r="QL9" s="49"/>
      <c r="QM9" s="49"/>
      <c r="QN9" s="49"/>
      <c r="QO9" s="49"/>
      <c r="QP9" s="49"/>
      <c r="QQ9" s="49"/>
      <c r="QR9" s="49"/>
      <c r="QS9" s="49"/>
      <c r="QT9" s="49"/>
      <c r="QU9" s="49"/>
      <c r="QV9" s="49"/>
      <c r="QW9" s="49"/>
      <c r="QX9" s="49"/>
      <c r="QY9" s="49"/>
      <c r="QZ9" s="49"/>
      <c r="RA9" s="49"/>
      <c r="RB9" s="49"/>
      <c r="RC9" s="49"/>
      <c r="RD9" s="49"/>
      <c r="RE9" s="49"/>
      <c r="RF9" s="49"/>
      <c r="RG9" s="49"/>
      <c r="RH9" s="49"/>
      <c r="RI9" s="49"/>
      <c r="RJ9" s="49"/>
      <c r="RK9" s="49"/>
      <c r="RL9" s="49"/>
      <c r="RM9" s="49"/>
      <c r="RN9" s="49"/>
      <c r="RO9" s="49"/>
      <c r="RP9" s="49"/>
      <c r="RQ9" s="49"/>
      <c r="RR9" s="49"/>
      <c r="RS9" s="49"/>
      <c r="RT9" s="49"/>
      <c r="RU9" s="49"/>
      <c r="RV9" s="49"/>
      <c r="RW9" s="49"/>
      <c r="RX9" s="49"/>
      <c r="RY9" s="49"/>
      <c r="RZ9" s="49"/>
      <c r="SA9" s="49"/>
      <c r="SB9" s="49"/>
      <c r="SC9" s="49"/>
      <c r="SD9" s="49"/>
      <c r="SE9" s="49"/>
      <c r="SF9" s="49"/>
      <c r="SG9" s="49"/>
      <c r="SH9" s="49"/>
      <c r="SI9" s="49"/>
      <c r="SJ9" s="49"/>
      <c r="SK9" s="49"/>
      <c r="SL9" s="49"/>
      <c r="SM9" s="49"/>
      <c r="SN9" s="49"/>
      <c r="SO9" s="49"/>
      <c r="SP9" s="49"/>
      <c r="SQ9" s="49"/>
      <c r="SR9" s="49"/>
      <c r="SS9" s="49"/>
      <c r="ST9" s="49"/>
      <c r="SU9" s="49"/>
      <c r="SV9" s="49"/>
      <c r="SW9" s="49"/>
      <c r="SX9" s="49"/>
      <c r="SY9" s="49"/>
      <c r="SZ9" s="49"/>
      <c r="TA9" s="49"/>
      <c r="TB9" s="49"/>
      <c r="TC9" s="49"/>
      <c r="TD9" s="49"/>
      <c r="TE9" s="49"/>
      <c r="TF9" s="49"/>
      <c r="TG9" s="49"/>
      <c r="TH9" s="49"/>
      <c r="TI9" s="49"/>
      <c r="TJ9" s="49"/>
      <c r="TK9" s="49"/>
      <c r="TL9" s="49"/>
      <c r="TM9" s="49"/>
      <c r="TN9" s="49"/>
      <c r="TO9" s="49"/>
      <c r="TP9" s="49"/>
      <c r="TQ9" s="49"/>
      <c r="TR9" s="49"/>
      <c r="TS9" s="49"/>
      <c r="TT9" s="49"/>
      <c r="TU9" s="49"/>
      <c r="TV9" s="49"/>
      <c r="TW9" s="49"/>
      <c r="TX9" s="49"/>
      <c r="TY9" s="49"/>
      <c r="TZ9" s="49"/>
      <c r="UA9" s="49"/>
      <c r="UB9" s="49"/>
      <c r="UC9" s="49"/>
      <c r="UD9" s="49"/>
      <c r="UE9" s="49"/>
      <c r="UF9" s="49"/>
      <c r="UG9" s="49"/>
      <c r="UH9" s="49"/>
      <c r="UI9" s="49"/>
      <c r="UJ9" s="49"/>
      <c r="UK9" s="49"/>
      <c r="UL9" s="49"/>
      <c r="UM9" s="49"/>
      <c r="UN9" s="49"/>
      <c r="UO9" s="49"/>
      <c r="UP9" s="49"/>
      <c r="UQ9" s="49"/>
      <c r="UR9" s="49"/>
      <c r="US9" s="49"/>
      <c r="UT9" s="49"/>
      <c r="UU9" s="49"/>
      <c r="UV9" s="49"/>
      <c r="UW9" s="49"/>
      <c r="UX9" s="49"/>
      <c r="UY9" s="49"/>
      <c r="UZ9" s="49"/>
      <c r="VA9" s="49"/>
      <c r="VB9" s="49"/>
      <c r="VC9" s="49"/>
      <c r="VD9" s="49"/>
      <c r="VE9" s="49"/>
      <c r="VF9" s="49"/>
      <c r="VG9" s="49"/>
      <c r="VH9" s="49"/>
      <c r="VI9" s="49"/>
      <c r="VJ9" s="49"/>
      <c r="VK9" s="49"/>
      <c r="VL9" s="49"/>
      <c r="VM9" s="49"/>
      <c r="VN9" s="49"/>
      <c r="VO9" s="49"/>
      <c r="VP9" s="49"/>
      <c r="VQ9" s="49"/>
      <c r="VR9" s="49"/>
      <c r="VS9" s="49"/>
      <c r="VT9" s="49"/>
      <c r="VU9" s="49"/>
      <c r="VV9" s="49"/>
      <c r="VW9" s="49"/>
      <c r="VX9" s="49"/>
      <c r="VY9" s="49"/>
      <c r="VZ9" s="49"/>
      <c r="WA9" s="49"/>
      <c r="WB9" s="49"/>
      <c r="WC9" s="49"/>
      <c r="WD9" s="49"/>
      <c r="WE9" s="49"/>
      <c r="WF9" s="49"/>
      <c r="WG9" s="49"/>
      <c r="WH9" s="49"/>
      <c r="WI9" s="49"/>
      <c r="WJ9" s="49"/>
      <c r="WK9" s="49"/>
      <c r="WL9" s="49"/>
      <c r="WM9" s="49"/>
      <c r="WN9" s="49"/>
      <c r="WO9" s="49"/>
      <c r="WP9" s="49"/>
      <c r="WQ9" s="49"/>
      <c r="WR9" s="49"/>
      <c r="WS9" s="49"/>
      <c r="WT9" s="49"/>
      <c r="WU9" s="49"/>
      <c r="WV9" s="49"/>
      <c r="WW9" s="49"/>
      <c r="WX9" s="49"/>
      <c r="WY9" s="49"/>
      <c r="WZ9" s="49"/>
      <c r="XA9" s="49"/>
      <c r="XB9" s="49"/>
      <c r="XC9" s="49"/>
      <c r="XD9" s="49"/>
      <c r="XE9" s="49"/>
      <c r="XF9" s="49"/>
      <c r="XG9" s="49"/>
      <c r="XH9" s="49"/>
      <c r="XI9" s="49"/>
      <c r="XJ9" s="49"/>
      <c r="XK9" s="49"/>
      <c r="XL9" s="49"/>
      <c r="XM9" s="49"/>
      <c r="XN9" s="49"/>
      <c r="XO9" s="49"/>
      <c r="XP9" s="49"/>
      <c r="XQ9" s="49"/>
      <c r="XR9" s="49"/>
      <c r="XS9" s="49"/>
      <c r="XT9" s="49"/>
      <c r="XU9" s="49"/>
      <c r="XV9" s="49"/>
      <c r="XW9" s="49"/>
      <c r="XX9" s="49"/>
      <c r="XY9" s="49"/>
      <c r="XZ9" s="49"/>
      <c r="YA9" s="49"/>
      <c r="YB9" s="49"/>
      <c r="YC9" s="49"/>
      <c r="YD9" s="49"/>
      <c r="YE9" s="49"/>
      <c r="YF9" s="49"/>
      <c r="YG9" s="49"/>
      <c r="YH9" s="49"/>
      <c r="YI9" s="49"/>
      <c r="YJ9" s="49"/>
      <c r="YK9" s="49"/>
      <c r="YL9" s="49"/>
      <c r="YM9" s="49"/>
      <c r="YN9" s="49"/>
      <c r="YO9" s="49"/>
      <c r="YP9" s="49"/>
      <c r="YQ9" s="49"/>
      <c r="YR9" s="49"/>
      <c r="YS9" s="49"/>
      <c r="YT9" s="49"/>
      <c r="YU9" s="49"/>
      <c r="YV9" s="49"/>
      <c r="YW9" s="49"/>
      <c r="YX9" s="49"/>
      <c r="YY9" s="49"/>
      <c r="YZ9" s="49"/>
      <c r="ZA9" s="49"/>
      <c r="ZB9" s="49"/>
      <c r="ZC9" s="49"/>
      <c r="ZD9" s="49"/>
      <c r="ZE9" s="49"/>
      <c r="ZF9" s="49"/>
      <c r="ZG9" s="49"/>
      <c r="ZH9" s="49"/>
      <c r="ZI9" s="49"/>
      <c r="ZJ9" s="49"/>
      <c r="ZK9" s="49"/>
      <c r="ZL9" s="49"/>
      <c r="ZM9" s="49"/>
      <c r="ZN9" s="49"/>
      <c r="ZO9" s="49"/>
      <c r="ZP9" s="49"/>
      <c r="ZQ9" s="49"/>
      <c r="ZR9" s="49"/>
      <c r="ZS9" s="49"/>
      <c r="ZT9" s="49"/>
      <c r="ZU9" s="49"/>
      <c r="ZV9" s="49"/>
      <c r="ZW9" s="49"/>
      <c r="ZX9" s="49"/>
      <c r="ZY9" s="49"/>
      <c r="ZZ9" s="49"/>
      <c r="AAA9" s="49"/>
      <c r="AAB9" s="49"/>
      <c r="AAC9" s="49"/>
      <c r="AAD9" s="49"/>
      <c r="AAE9" s="49"/>
      <c r="AAF9" s="49"/>
      <c r="AAG9" s="49"/>
      <c r="AAH9" s="49"/>
      <c r="AAI9" s="49"/>
      <c r="AAJ9" s="49"/>
      <c r="AAK9" s="49"/>
      <c r="AAL9" s="49"/>
      <c r="AAM9" s="49"/>
      <c r="AAN9" s="49"/>
      <c r="AAO9" s="49"/>
      <c r="AAP9" s="49"/>
      <c r="AAQ9" s="49"/>
      <c r="AAR9" s="49"/>
      <c r="AAS9" s="49"/>
      <c r="AAT9" s="49"/>
      <c r="AAU9" s="49"/>
      <c r="AAV9" s="49"/>
      <c r="AAW9" s="49"/>
      <c r="AAX9" s="49"/>
      <c r="AAY9" s="49"/>
      <c r="AAZ9" s="49"/>
      <c r="ABA9" s="49"/>
      <c r="ABB9" s="49"/>
      <c r="ABC9" s="49"/>
      <c r="ABD9" s="49"/>
      <c r="ABE9" s="49"/>
      <c r="ABF9" s="49"/>
      <c r="ABG9" s="49"/>
      <c r="ABH9" s="49"/>
      <c r="ABI9" s="49"/>
      <c r="ABJ9" s="49"/>
      <c r="ABK9" s="49"/>
      <c r="ABL9" s="49"/>
      <c r="ABM9" s="49"/>
      <c r="ABN9" s="49"/>
      <c r="ABO9" s="49"/>
      <c r="ABP9" s="49"/>
      <c r="ABQ9" s="49"/>
      <c r="ABR9" s="49"/>
      <c r="ABS9" s="49"/>
      <c r="ABT9" s="49"/>
      <c r="ABU9" s="49"/>
      <c r="ABV9" s="49"/>
      <c r="ABW9" s="49"/>
      <c r="ABX9" s="49"/>
      <c r="ABY9" s="49"/>
      <c r="ABZ9" s="49"/>
      <c r="ACA9" s="49"/>
      <c r="ACB9" s="49"/>
      <c r="ACC9" s="49"/>
      <c r="ACD9" s="49"/>
      <c r="ACE9" s="49"/>
      <c r="ACF9" s="49"/>
      <c r="ACG9" s="49"/>
      <c r="ACH9" s="49"/>
      <c r="ACI9" s="49"/>
      <c r="ACJ9" s="49"/>
      <c r="ACK9" s="49"/>
      <c r="ACL9" s="49"/>
      <c r="ACM9" s="49"/>
      <c r="ACN9" s="49"/>
      <c r="ACO9" s="49"/>
      <c r="ACP9" s="49"/>
      <c r="ACQ9" s="49"/>
      <c r="ACR9" s="49"/>
      <c r="ACS9" s="49"/>
      <c r="ACT9" s="49"/>
      <c r="ACU9" s="49"/>
      <c r="ACV9" s="49"/>
      <c r="ACW9" s="49"/>
      <c r="ACX9" s="49"/>
      <c r="ACY9" s="49"/>
      <c r="ACZ9" s="49"/>
      <c r="ADA9" s="49"/>
      <c r="ADB9" s="49"/>
      <c r="ADC9" s="49"/>
      <c r="ADD9" s="49"/>
      <c r="ADE9" s="49"/>
      <c r="ADF9" s="49"/>
      <c r="ADG9" s="49"/>
      <c r="ADH9" s="49"/>
      <c r="ADI9" s="49"/>
      <c r="ADJ9" s="49"/>
      <c r="ADK9" s="49"/>
      <c r="ADL9" s="49"/>
      <c r="ADM9" s="49"/>
      <c r="ADN9" s="49"/>
      <c r="ADO9" s="49"/>
      <c r="ADP9" s="49"/>
      <c r="ADQ9" s="49"/>
      <c r="ADR9" s="49"/>
      <c r="ADS9" s="49"/>
      <c r="ADT9" s="49"/>
      <c r="ADU9" s="49"/>
      <c r="ADV9" s="49"/>
      <c r="ADW9" s="49"/>
      <c r="ADX9" s="49"/>
      <c r="ADY9" s="49"/>
      <c r="ADZ9" s="49"/>
      <c r="AEA9" s="49"/>
      <c r="AEB9" s="49"/>
      <c r="AEC9" s="49"/>
      <c r="AED9" s="49"/>
      <c r="AEE9" s="49"/>
      <c r="AEF9" s="49"/>
      <c r="AEG9" s="49"/>
      <c r="AEH9" s="49"/>
      <c r="AEI9" s="49"/>
      <c r="AEJ9" s="49"/>
      <c r="AEK9" s="49"/>
      <c r="AEL9" s="49"/>
      <c r="AEM9" s="49"/>
      <c r="AEN9" s="49"/>
      <c r="AEO9" s="49"/>
      <c r="AEP9" s="49"/>
      <c r="AEQ9" s="49"/>
      <c r="AER9" s="49"/>
      <c r="AES9" s="49"/>
      <c r="AET9" s="49"/>
      <c r="AEU9" s="49"/>
      <c r="AEV9" s="49"/>
      <c r="AEW9" s="49"/>
      <c r="AEX9" s="49"/>
      <c r="AEY9" s="49"/>
      <c r="AEZ9" s="49"/>
      <c r="AFA9" s="49"/>
      <c r="AFB9" s="49"/>
      <c r="AFC9" s="49"/>
      <c r="AFD9" s="49"/>
      <c r="AFE9" s="49"/>
      <c r="AFF9" s="49"/>
      <c r="AFG9" s="49"/>
      <c r="AFH9" s="49"/>
      <c r="AFI9" s="49"/>
      <c r="AFJ9" s="49"/>
      <c r="AFK9" s="49"/>
      <c r="AFL9" s="49"/>
      <c r="AFM9" s="49"/>
      <c r="AFN9" s="49"/>
      <c r="AFO9" s="49"/>
      <c r="AFP9" s="49"/>
      <c r="AFQ9" s="49"/>
      <c r="AFR9" s="49"/>
      <c r="AFS9" s="49"/>
      <c r="AFT9" s="49"/>
      <c r="AFU9" s="49"/>
      <c r="AFV9" s="49"/>
      <c r="AFW9" s="49"/>
      <c r="AFX9" s="49"/>
      <c r="AFY9" s="49"/>
      <c r="AFZ9" s="49"/>
      <c r="AGA9" s="49"/>
      <c r="AGB9" s="49"/>
      <c r="AGC9" s="49"/>
      <c r="AGD9" s="49"/>
      <c r="AGE9" s="49"/>
      <c r="AGF9" s="49"/>
      <c r="AGG9" s="49"/>
      <c r="AGH9" s="49"/>
      <c r="AGI9" s="49"/>
      <c r="AGJ9" s="49"/>
      <c r="AGK9" s="49"/>
      <c r="AGL9" s="49"/>
      <c r="AGM9" s="49"/>
      <c r="AGN9" s="49"/>
      <c r="AGO9" s="49"/>
      <c r="AGP9" s="49"/>
      <c r="AGQ9" s="49"/>
      <c r="AGR9" s="49"/>
      <c r="AGS9" s="49"/>
      <c r="AGT9" s="49"/>
      <c r="AGU9" s="49"/>
      <c r="AGV9" s="49"/>
      <c r="AGW9" s="49"/>
      <c r="AGX9" s="49"/>
      <c r="AGY9" s="49"/>
      <c r="AGZ9" s="49"/>
      <c r="AHA9" s="49"/>
      <c r="AHB9" s="49"/>
      <c r="AHC9" s="49"/>
      <c r="AHD9" s="49"/>
      <c r="AHE9" s="49"/>
      <c r="AHF9" s="49"/>
      <c r="AHG9" s="49"/>
      <c r="AHH9" s="49"/>
      <c r="AHI9" s="49"/>
      <c r="AHJ9" s="49"/>
      <c r="AHK9" s="49"/>
      <c r="AHL9" s="49"/>
      <c r="AHM9" s="49"/>
      <c r="AHN9" s="49"/>
      <c r="AHO9" s="49"/>
      <c r="AHP9" s="49"/>
      <c r="AHQ9" s="49"/>
      <c r="AHR9" s="49"/>
      <c r="AHS9" s="49"/>
      <c r="AHT9" s="49"/>
      <c r="AHU9" s="49"/>
      <c r="AHV9" s="49"/>
      <c r="AHW9" s="49"/>
      <c r="AHX9" s="49"/>
      <c r="AHY9" s="49"/>
      <c r="AHZ9" s="49"/>
      <c r="AIA9" s="49"/>
      <c r="AIB9" s="49"/>
      <c r="AIC9" s="49"/>
      <c r="AID9" s="49"/>
      <c r="AIE9" s="49"/>
      <c r="AIF9" s="49"/>
      <c r="AIG9" s="49"/>
      <c r="AIH9" s="49"/>
      <c r="AII9" s="49"/>
      <c r="AIJ9" s="49"/>
      <c r="AIK9" s="49"/>
      <c r="AIL9" s="49"/>
      <c r="AIM9" s="49"/>
      <c r="AIN9" s="49"/>
      <c r="AIO9" s="49"/>
      <c r="AIP9" s="49"/>
      <c r="AIQ9" s="49"/>
      <c r="AIR9" s="49"/>
      <c r="AIS9" s="49"/>
      <c r="AIT9" s="49"/>
      <c r="AIU9" s="49"/>
      <c r="AIV9" s="49"/>
      <c r="AIW9" s="49"/>
      <c r="AIX9" s="49"/>
      <c r="AIY9" s="49"/>
      <c r="AIZ9" s="49"/>
      <c r="AJA9" s="49"/>
      <c r="AJB9" s="49"/>
      <c r="AJC9" s="49"/>
      <c r="AJD9" s="49"/>
      <c r="AJE9" s="49"/>
      <c r="AJF9" s="49"/>
      <c r="AJG9" s="49"/>
      <c r="AJH9" s="49"/>
      <c r="AJI9" s="49"/>
      <c r="AJJ9" s="49"/>
      <c r="AJK9" s="49"/>
      <c r="AJL9" s="49"/>
      <c r="AJM9" s="49"/>
      <c r="AJN9" s="49"/>
      <c r="AJO9" s="49"/>
      <c r="AJP9" s="49"/>
      <c r="AJQ9" s="49"/>
      <c r="AJR9" s="49"/>
      <c r="AJS9" s="49"/>
      <c r="AJT9" s="49"/>
      <c r="AJU9" s="49"/>
      <c r="AJV9" s="49"/>
      <c r="AJW9" s="49"/>
      <c r="AJX9" s="49"/>
      <c r="AJY9" s="49"/>
      <c r="AJZ9" s="49"/>
      <c r="AKA9" s="49"/>
      <c r="AKB9" s="49"/>
      <c r="AKC9" s="49"/>
      <c r="AKD9" s="49"/>
      <c r="AKE9" s="49"/>
      <c r="AKF9" s="49"/>
      <c r="AKG9" s="49"/>
      <c r="AKH9" s="49"/>
      <c r="AKI9" s="49"/>
      <c r="AKJ9" s="49"/>
      <c r="AKK9" s="49"/>
      <c r="AKL9" s="49"/>
      <c r="AKM9" s="49"/>
      <c r="AKN9" s="49"/>
      <c r="AKO9" s="49"/>
      <c r="AKP9" s="49"/>
      <c r="AKQ9" s="49"/>
      <c r="AKR9" s="49"/>
      <c r="AKS9" s="49"/>
      <c r="AKT9" s="49"/>
      <c r="AKU9" s="49"/>
      <c r="AKV9" s="49"/>
      <c r="AKW9" s="49"/>
      <c r="AKX9" s="49"/>
      <c r="AKY9" s="49"/>
      <c r="AKZ9" s="49"/>
      <c r="ALA9" s="49"/>
      <c r="ALB9" s="49"/>
      <c r="ALC9" s="49"/>
      <c r="ALD9" s="49"/>
      <c r="ALE9" s="49"/>
      <c r="ALF9" s="49"/>
      <c r="ALG9" s="49"/>
    </row>
    <row r="10" spans="1:1009" ht="22.5" customHeight="1" x14ac:dyDescent="0.4">
      <c r="A10" s="49"/>
      <c r="B10" s="157"/>
      <c r="C10" s="158"/>
      <c r="D10" s="158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  <c r="IV10" s="49"/>
      <c r="IW10" s="49"/>
      <c r="IX10" s="49"/>
      <c r="IY10" s="49"/>
      <c r="IZ10" s="49"/>
      <c r="JA10" s="49"/>
      <c r="JB10" s="49"/>
      <c r="JC10" s="49"/>
      <c r="JD10" s="49"/>
      <c r="JE10" s="49"/>
      <c r="JF10" s="49"/>
      <c r="JG10" s="49"/>
      <c r="JH10" s="49"/>
      <c r="JI10" s="49"/>
      <c r="JJ10" s="49"/>
      <c r="JK10" s="49"/>
      <c r="JL10" s="49"/>
      <c r="JM10" s="49"/>
      <c r="JN10" s="49"/>
      <c r="JO10" s="49"/>
      <c r="JP10" s="49"/>
      <c r="JQ10" s="49"/>
      <c r="JR10" s="49"/>
      <c r="JS10" s="49"/>
      <c r="JT10" s="49"/>
      <c r="JU10" s="49"/>
      <c r="JV10" s="49"/>
      <c r="JW10" s="49"/>
      <c r="JX10" s="49"/>
      <c r="JY10" s="49"/>
      <c r="JZ10" s="49"/>
      <c r="KA10" s="49"/>
      <c r="KB10" s="49"/>
      <c r="KC10" s="49"/>
      <c r="KD10" s="49"/>
      <c r="KE10" s="49"/>
      <c r="KF10" s="49"/>
      <c r="KG10" s="49"/>
      <c r="KH10" s="49"/>
      <c r="KI10" s="49"/>
      <c r="KJ10" s="49"/>
      <c r="KK10" s="49"/>
      <c r="KL10" s="49"/>
      <c r="KM10" s="49"/>
      <c r="KN10" s="49"/>
      <c r="KO10" s="49"/>
      <c r="KP10" s="49"/>
      <c r="KQ10" s="49"/>
      <c r="KR10" s="49"/>
      <c r="KS10" s="49"/>
      <c r="KT10" s="49"/>
      <c r="KU10" s="49"/>
      <c r="KV10" s="49"/>
      <c r="KW10" s="49"/>
      <c r="KX10" s="49"/>
      <c r="KY10" s="49"/>
      <c r="KZ10" s="49"/>
      <c r="LA10" s="49"/>
      <c r="LB10" s="49"/>
      <c r="LC10" s="49"/>
      <c r="LD10" s="49"/>
      <c r="LE10" s="49"/>
      <c r="LF10" s="49"/>
      <c r="LG10" s="49"/>
      <c r="LH10" s="49"/>
      <c r="LI10" s="49"/>
      <c r="LJ10" s="49"/>
      <c r="LK10" s="49"/>
      <c r="LL10" s="49"/>
      <c r="LM10" s="49"/>
      <c r="LN10" s="49"/>
      <c r="LO10" s="49"/>
      <c r="LP10" s="49"/>
      <c r="LQ10" s="49"/>
      <c r="LR10" s="49"/>
      <c r="LS10" s="49"/>
      <c r="LT10" s="49"/>
      <c r="LU10" s="49"/>
      <c r="LV10" s="49"/>
      <c r="LW10" s="49"/>
      <c r="LX10" s="49"/>
      <c r="LY10" s="49"/>
      <c r="LZ10" s="49"/>
      <c r="MA10" s="49"/>
      <c r="MB10" s="49"/>
      <c r="MC10" s="49"/>
      <c r="MD10" s="49"/>
      <c r="ME10" s="49"/>
      <c r="MF10" s="49"/>
      <c r="MG10" s="49"/>
      <c r="MH10" s="49"/>
      <c r="MI10" s="49"/>
      <c r="MJ10" s="49"/>
      <c r="MK10" s="49"/>
      <c r="ML10" s="49"/>
      <c r="MM10" s="49"/>
      <c r="MN10" s="49"/>
      <c r="MO10" s="49"/>
      <c r="MP10" s="49"/>
      <c r="MQ10" s="49"/>
      <c r="MR10" s="49"/>
      <c r="MS10" s="49"/>
      <c r="MT10" s="49"/>
      <c r="MU10" s="49"/>
      <c r="MV10" s="49"/>
      <c r="MW10" s="49"/>
      <c r="MX10" s="49"/>
      <c r="MY10" s="49"/>
      <c r="MZ10" s="49"/>
      <c r="NA10" s="49"/>
      <c r="NB10" s="49"/>
      <c r="NC10" s="49"/>
      <c r="ND10" s="49"/>
      <c r="NE10" s="49"/>
      <c r="NF10" s="49"/>
      <c r="NG10" s="49"/>
      <c r="NH10" s="49"/>
      <c r="NI10" s="49"/>
      <c r="NJ10" s="49"/>
      <c r="NK10" s="49"/>
      <c r="NL10" s="49"/>
      <c r="NM10" s="49"/>
      <c r="NN10" s="49"/>
      <c r="NO10" s="49"/>
      <c r="NP10" s="49"/>
      <c r="NQ10" s="49"/>
      <c r="NR10" s="49"/>
      <c r="NS10" s="49"/>
      <c r="NT10" s="49"/>
      <c r="NU10" s="49"/>
      <c r="NV10" s="49"/>
      <c r="NW10" s="49"/>
      <c r="NX10" s="49"/>
      <c r="NY10" s="49"/>
      <c r="NZ10" s="49"/>
      <c r="OA10" s="49"/>
      <c r="OB10" s="49"/>
      <c r="OC10" s="49"/>
      <c r="OD10" s="49"/>
      <c r="OE10" s="49"/>
      <c r="OF10" s="49"/>
      <c r="OG10" s="49"/>
      <c r="OH10" s="49"/>
      <c r="OI10" s="49"/>
      <c r="OJ10" s="49"/>
      <c r="OK10" s="49"/>
      <c r="OL10" s="49"/>
      <c r="OM10" s="49"/>
      <c r="ON10" s="49"/>
      <c r="OO10" s="49"/>
      <c r="OP10" s="49"/>
      <c r="OQ10" s="49"/>
      <c r="OR10" s="49"/>
      <c r="OS10" s="49"/>
      <c r="OT10" s="49"/>
      <c r="OU10" s="49"/>
      <c r="OV10" s="49"/>
      <c r="OW10" s="49"/>
      <c r="OX10" s="49"/>
      <c r="OY10" s="49"/>
      <c r="OZ10" s="49"/>
      <c r="PA10" s="49"/>
      <c r="PB10" s="49"/>
      <c r="PC10" s="49"/>
      <c r="PD10" s="49"/>
      <c r="PE10" s="49"/>
      <c r="PF10" s="49"/>
      <c r="PG10" s="49"/>
      <c r="PH10" s="49"/>
      <c r="PI10" s="49"/>
      <c r="PJ10" s="49"/>
      <c r="PK10" s="49"/>
      <c r="PL10" s="49"/>
      <c r="PM10" s="49"/>
      <c r="PN10" s="49"/>
      <c r="PO10" s="49"/>
      <c r="PP10" s="49"/>
      <c r="PQ10" s="49"/>
      <c r="PR10" s="49"/>
      <c r="PS10" s="49"/>
      <c r="PT10" s="49"/>
      <c r="PU10" s="49"/>
      <c r="PV10" s="49"/>
      <c r="PW10" s="49"/>
      <c r="PX10" s="49"/>
      <c r="PY10" s="49"/>
      <c r="PZ10" s="49"/>
      <c r="QA10" s="49"/>
      <c r="QB10" s="49"/>
      <c r="QC10" s="49"/>
      <c r="QD10" s="49"/>
      <c r="QE10" s="49"/>
      <c r="QF10" s="49"/>
      <c r="QG10" s="49"/>
      <c r="QH10" s="49"/>
      <c r="QI10" s="49"/>
      <c r="QJ10" s="49"/>
      <c r="QK10" s="49"/>
      <c r="QL10" s="49"/>
      <c r="QM10" s="49"/>
      <c r="QN10" s="49"/>
      <c r="QO10" s="49"/>
      <c r="QP10" s="49"/>
      <c r="QQ10" s="49"/>
      <c r="QR10" s="49"/>
      <c r="QS10" s="49"/>
      <c r="QT10" s="49"/>
      <c r="QU10" s="49"/>
      <c r="QV10" s="49"/>
      <c r="QW10" s="49"/>
      <c r="QX10" s="49"/>
      <c r="QY10" s="49"/>
      <c r="QZ10" s="49"/>
      <c r="RA10" s="49"/>
      <c r="RB10" s="49"/>
      <c r="RC10" s="49"/>
      <c r="RD10" s="49"/>
      <c r="RE10" s="49"/>
      <c r="RF10" s="49"/>
      <c r="RG10" s="49"/>
      <c r="RH10" s="49"/>
      <c r="RI10" s="49"/>
      <c r="RJ10" s="49"/>
      <c r="RK10" s="49"/>
      <c r="RL10" s="49"/>
      <c r="RM10" s="49"/>
      <c r="RN10" s="49"/>
      <c r="RO10" s="49"/>
      <c r="RP10" s="49"/>
      <c r="RQ10" s="49"/>
      <c r="RR10" s="49"/>
      <c r="RS10" s="49"/>
      <c r="RT10" s="49"/>
      <c r="RU10" s="49"/>
      <c r="RV10" s="49"/>
      <c r="RW10" s="49"/>
      <c r="RX10" s="49"/>
      <c r="RY10" s="49"/>
      <c r="RZ10" s="49"/>
      <c r="SA10" s="49"/>
      <c r="SB10" s="49"/>
      <c r="SC10" s="49"/>
      <c r="SD10" s="49"/>
      <c r="SE10" s="49"/>
      <c r="SF10" s="49"/>
      <c r="SG10" s="49"/>
      <c r="SH10" s="49"/>
      <c r="SI10" s="49"/>
      <c r="SJ10" s="49"/>
      <c r="SK10" s="49"/>
      <c r="SL10" s="49"/>
      <c r="SM10" s="49"/>
      <c r="SN10" s="49"/>
      <c r="SO10" s="49"/>
      <c r="SP10" s="49"/>
      <c r="SQ10" s="49"/>
      <c r="SR10" s="49"/>
      <c r="SS10" s="49"/>
      <c r="ST10" s="49"/>
      <c r="SU10" s="49"/>
      <c r="SV10" s="49"/>
      <c r="SW10" s="49"/>
      <c r="SX10" s="49"/>
      <c r="SY10" s="49"/>
      <c r="SZ10" s="49"/>
      <c r="TA10" s="49"/>
      <c r="TB10" s="49"/>
      <c r="TC10" s="49"/>
      <c r="TD10" s="49"/>
      <c r="TE10" s="49"/>
      <c r="TF10" s="49"/>
      <c r="TG10" s="49"/>
      <c r="TH10" s="49"/>
      <c r="TI10" s="49"/>
      <c r="TJ10" s="49"/>
      <c r="TK10" s="49"/>
      <c r="TL10" s="49"/>
      <c r="TM10" s="49"/>
      <c r="TN10" s="49"/>
      <c r="TO10" s="49"/>
      <c r="TP10" s="49"/>
      <c r="TQ10" s="49"/>
      <c r="TR10" s="49"/>
      <c r="TS10" s="49"/>
      <c r="TT10" s="49"/>
      <c r="TU10" s="49"/>
      <c r="TV10" s="49"/>
      <c r="TW10" s="49"/>
      <c r="TX10" s="49"/>
      <c r="TY10" s="49"/>
      <c r="TZ10" s="49"/>
      <c r="UA10" s="49"/>
      <c r="UB10" s="49"/>
      <c r="UC10" s="49"/>
      <c r="UD10" s="49"/>
      <c r="UE10" s="49"/>
      <c r="UF10" s="49"/>
      <c r="UG10" s="49"/>
      <c r="UH10" s="49"/>
      <c r="UI10" s="49"/>
      <c r="UJ10" s="49"/>
      <c r="UK10" s="49"/>
      <c r="UL10" s="49"/>
      <c r="UM10" s="49"/>
      <c r="UN10" s="49"/>
      <c r="UO10" s="49"/>
      <c r="UP10" s="49"/>
      <c r="UQ10" s="49"/>
      <c r="UR10" s="49"/>
      <c r="US10" s="49"/>
      <c r="UT10" s="49"/>
      <c r="UU10" s="49"/>
      <c r="UV10" s="49"/>
      <c r="UW10" s="49"/>
      <c r="UX10" s="49"/>
      <c r="UY10" s="49"/>
      <c r="UZ10" s="49"/>
      <c r="VA10" s="49"/>
      <c r="VB10" s="49"/>
      <c r="VC10" s="49"/>
      <c r="VD10" s="49"/>
      <c r="VE10" s="49"/>
      <c r="VF10" s="49"/>
      <c r="VG10" s="49"/>
      <c r="VH10" s="49"/>
      <c r="VI10" s="49"/>
      <c r="VJ10" s="49"/>
      <c r="VK10" s="49"/>
      <c r="VL10" s="49"/>
      <c r="VM10" s="49"/>
      <c r="VN10" s="49"/>
      <c r="VO10" s="49"/>
      <c r="VP10" s="49"/>
      <c r="VQ10" s="49"/>
      <c r="VR10" s="49"/>
      <c r="VS10" s="49"/>
      <c r="VT10" s="49"/>
      <c r="VU10" s="49"/>
      <c r="VV10" s="49"/>
      <c r="VW10" s="49"/>
      <c r="VX10" s="49"/>
      <c r="VY10" s="49"/>
      <c r="VZ10" s="49"/>
      <c r="WA10" s="49"/>
      <c r="WB10" s="49"/>
      <c r="WC10" s="49"/>
      <c r="WD10" s="49"/>
      <c r="WE10" s="49"/>
      <c r="WF10" s="49"/>
      <c r="WG10" s="49"/>
      <c r="WH10" s="49"/>
      <c r="WI10" s="49"/>
      <c r="WJ10" s="49"/>
      <c r="WK10" s="49"/>
      <c r="WL10" s="49"/>
      <c r="WM10" s="49"/>
      <c r="WN10" s="49"/>
      <c r="WO10" s="49"/>
      <c r="WP10" s="49"/>
      <c r="WQ10" s="49"/>
      <c r="WR10" s="49"/>
      <c r="WS10" s="49"/>
      <c r="WT10" s="49"/>
      <c r="WU10" s="49"/>
      <c r="WV10" s="49"/>
      <c r="WW10" s="49"/>
      <c r="WX10" s="49"/>
      <c r="WY10" s="49"/>
      <c r="WZ10" s="49"/>
      <c r="XA10" s="49"/>
      <c r="XB10" s="49"/>
      <c r="XC10" s="49"/>
      <c r="XD10" s="49"/>
      <c r="XE10" s="49"/>
      <c r="XF10" s="49"/>
      <c r="XG10" s="49"/>
      <c r="XH10" s="49"/>
      <c r="XI10" s="49"/>
      <c r="XJ10" s="49"/>
      <c r="XK10" s="49"/>
      <c r="XL10" s="49"/>
      <c r="XM10" s="49"/>
      <c r="XN10" s="49"/>
      <c r="XO10" s="49"/>
      <c r="XP10" s="49"/>
      <c r="XQ10" s="49"/>
      <c r="XR10" s="49"/>
      <c r="XS10" s="49"/>
      <c r="XT10" s="49"/>
      <c r="XU10" s="49"/>
      <c r="XV10" s="49"/>
      <c r="XW10" s="49"/>
      <c r="XX10" s="49"/>
      <c r="XY10" s="49"/>
      <c r="XZ10" s="49"/>
      <c r="YA10" s="49"/>
      <c r="YB10" s="49"/>
      <c r="YC10" s="49"/>
      <c r="YD10" s="49"/>
      <c r="YE10" s="49"/>
      <c r="YF10" s="49"/>
      <c r="YG10" s="49"/>
      <c r="YH10" s="49"/>
      <c r="YI10" s="49"/>
      <c r="YJ10" s="49"/>
      <c r="YK10" s="49"/>
      <c r="YL10" s="49"/>
      <c r="YM10" s="49"/>
      <c r="YN10" s="49"/>
      <c r="YO10" s="49"/>
      <c r="YP10" s="49"/>
      <c r="YQ10" s="49"/>
      <c r="YR10" s="49"/>
      <c r="YS10" s="49"/>
      <c r="YT10" s="49"/>
      <c r="YU10" s="49"/>
      <c r="YV10" s="49"/>
      <c r="YW10" s="49"/>
      <c r="YX10" s="49"/>
      <c r="YY10" s="49"/>
      <c r="YZ10" s="49"/>
      <c r="ZA10" s="49"/>
      <c r="ZB10" s="49"/>
      <c r="ZC10" s="49"/>
      <c r="ZD10" s="49"/>
      <c r="ZE10" s="49"/>
      <c r="ZF10" s="49"/>
      <c r="ZG10" s="49"/>
      <c r="ZH10" s="49"/>
      <c r="ZI10" s="49"/>
      <c r="ZJ10" s="49"/>
      <c r="ZK10" s="49"/>
      <c r="ZL10" s="49"/>
      <c r="ZM10" s="49"/>
      <c r="ZN10" s="49"/>
      <c r="ZO10" s="49"/>
      <c r="ZP10" s="49"/>
      <c r="ZQ10" s="49"/>
      <c r="ZR10" s="49"/>
      <c r="ZS10" s="49"/>
      <c r="ZT10" s="49"/>
      <c r="ZU10" s="49"/>
      <c r="ZV10" s="49"/>
      <c r="ZW10" s="49"/>
      <c r="ZX10" s="49"/>
      <c r="ZY10" s="49"/>
      <c r="ZZ10" s="49"/>
      <c r="AAA10" s="49"/>
      <c r="AAB10" s="49"/>
      <c r="AAC10" s="49"/>
      <c r="AAD10" s="49"/>
      <c r="AAE10" s="49"/>
      <c r="AAF10" s="49"/>
      <c r="AAG10" s="49"/>
      <c r="AAH10" s="49"/>
      <c r="AAI10" s="49"/>
      <c r="AAJ10" s="49"/>
      <c r="AAK10" s="49"/>
      <c r="AAL10" s="49"/>
      <c r="AAM10" s="49"/>
      <c r="AAN10" s="49"/>
      <c r="AAO10" s="49"/>
      <c r="AAP10" s="49"/>
      <c r="AAQ10" s="49"/>
      <c r="AAR10" s="49"/>
      <c r="AAS10" s="49"/>
      <c r="AAT10" s="49"/>
      <c r="AAU10" s="49"/>
      <c r="AAV10" s="49"/>
      <c r="AAW10" s="49"/>
      <c r="AAX10" s="49"/>
      <c r="AAY10" s="49"/>
      <c r="AAZ10" s="49"/>
      <c r="ABA10" s="49"/>
      <c r="ABB10" s="49"/>
      <c r="ABC10" s="49"/>
      <c r="ABD10" s="49"/>
      <c r="ABE10" s="49"/>
      <c r="ABF10" s="49"/>
      <c r="ABG10" s="49"/>
      <c r="ABH10" s="49"/>
      <c r="ABI10" s="49"/>
      <c r="ABJ10" s="49"/>
      <c r="ABK10" s="49"/>
      <c r="ABL10" s="49"/>
      <c r="ABM10" s="49"/>
      <c r="ABN10" s="49"/>
      <c r="ABO10" s="49"/>
      <c r="ABP10" s="49"/>
      <c r="ABQ10" s="49"/>
      <c r="ABR10" s="49"/>
      <c r="ABS10" s="49"/>
      <c r="ABT10" s="49"/>
      <c r="ABU10" s="49"/>
      <c r="ABV10" s="49"/>
      <c r="ABW10" s="49"/>
      <c r="ABX10" s="49"/>
      <c r="ABY10" s="49"/>
      <c r="ABZ10" s="49"/>
      <c r="ACA10" s="49"/>
      <c r="ACB10" s="49"/>
      <c r="ACC10" s="49"/>
      <c r="ACD10" s="49"/>
      <c r="ACE10" s="49"/>
      <c r="ACF10" s="49"/>
      <c r="ACG10" s="49"/>
      <c r="ACH10" s="49"/>
      <c r="ACI10" s="49"/>
      <c r="ACJ10" s="49"/>
      <c r="ACK10" s="49"/>
      <c r="ACL10" s="49"/>
      <c r="ACM10" s="49"/>
      <c r="ACN10" s="49"/>
      <c r="ACO10" s="49"/>
      <c r="ACP10" s="49"/>
      <c r="ACQ10" s="49"/>
      <c r="ACR10" s="49"/>
      <c r="ACS10" s="49"/>
      <c r="ACT10" s="49"/>
      <c r="ACU10" s="49"/>
      <c r="ACV10" s="49"/>
      <c r="ACW10" s="49"/>
      <c r="ACX10" s="49"/>
      <c r="ACY10" s="49"/>
      <c r="ACZ10" s="49"/>
      <c r="ADA10" s="49"/>
      <c r="ADB10" s="49"/>
      <c r="ADC10" s="49"/>
      <c r="ADD10" s="49"/>
      <c r="ADE10" s="49"/>
      <c r="ADF10" s="49"/>
      <c r="ADG10" s="49"/>
      <c r="ADH10" s="49"/>
      <c r="ADI10" s="49"/>
      <c r="ADJ10" s="49"/>
      <c r="ADK10" s="49"/>
      <c r="ADL10" s="49"/>
      <c r="ADM10" s="49"/>
      <c r="ADN10" s="49"/>
      <c r="ADO10" s="49"/>
      <c r="ADP10" s="49"/>
      <c r="ADQ10" s="49"/>
      <c r="ADR10" s="49"/>
      <c r="ADS10" s="49"/>
      <c r="ADT10" s="49"/>
      <c r="ADU10" s="49"/>
      <c r="ADV10" s="49"/>
      <c r="ADW10" s="49"/>
      <c r="ADX10" s="49"/>
      <c r="ADY10" s="49"/>
      <c r="ADZ10" s="49"/>
      <c r="AEA10" s="49"/>
      <c r="AEB10" s="49"/>
      <c r="AEC10" s="49"/>
      <c r="AED10" s="49"/>
      <c r="AEE10" s="49"/>
      <c r="AEF10" s="49"/>
      <c r="AEG10" s="49"/>
      <c r="AEH10" s="49"/>
      <c r="AEI10" s="49"/>
      <c r="AEJ10" s="49"/>
      <c r="AEK10" s="49"/>
      <c r="AEL10" s="49"/>
      <c r="AEM10" s="49"/>
      <c r="AEN10" s="49"/>
      <c r="AEO10" s="49"/>
      <c r="AEP10" s="49"/>
      <c r="AEQ10" s="49"/>
      <c r="AER10" s="49"/>
      <c r="AES10" s="49"/>
      <c r="AET10" s="49"/>
      <c r="AEU10" s="49"/>
      <c r="AEV10" s="49"/>
      <c r="AEW10" s="49"/>
      <c r="AEX10" s="49"/>
      <c r="AEY10" s="49"/>
      <c r="AEZ10" s="49"/>
      <c r="AFA10" s="49"/>
      <c r="AFB10" s="49"/>
      <c r="AFC10" s="49"/>
      <c r="AFD10" s="49"/>
      <c r="AFE10" s="49"/>
      <c r="AFF10" s="49"/>
      <c r="AFG10" s="49"/>
      <c r="AFH10" s="49"/>
      <c r="AFI10" s="49"/>
      <c r="AFJ10" s="49"/>
      <c r="AFK10" s="49"/>
      <c r="AFL10" s="49"/>
      <c r="AFM10" s="49"/>
      <c r="AFN10" s="49"/>
      <c r="AFO10" s="49"/>
      <c r="AFP10" s="49"/>
      <c r="AFQ10" s="49"/>
      <c r="AFR10" s="49"/>
      <c r="AFS10" s="49"/>
      <c r="AFT10" s="49"/>
      <c r="AFU10" s="49"/>
      <c r="AFV10" s="49"/>
      <c r="AFW10" s="49"/>
      <c r="AFX10" s="49"/>
      <c r="AFY10" s="49"/>
      <c r="AFZ10" s="49"/>
      <c r="AGA10" s="49"/>
      <c r="AGB10" s="49"/>
      <c r="AGC10" s="49"/>
      <c r="AGD10" s="49"/>
      <c r="AGE10" s="49"/>
      <c r="AGF10" s="49"/>
      <c r="AGG10" s="49"/>
      <c r="AGH10" s="49"/>
      <c r="AGI10" s="49"/>
      <c r="AGJ10" s="49"/>
      <c r="AGK10" s="49"/>
      <c r="AGL10" s="49"/>
      <c r="AGM10" s="49"/>
      <c r="AGN10" s="49"/>
      <c r="AGO10" s="49"/>
      <c r="AGP10" s="49"/>
      <c r="AGQ10" s="49"/>
      <c r="AGR10" s="49"/>
      <c r="AGS10" s="49"/>
      <c r="AGT10" s="49"/>
      <c r="AGU10" s="49"/>
      <c r="AGV10" s="49"/>
      <c r="AGW10" s="49"/>
      <c r="AGX10" s="49"/>
      <c r="AGY10" s="49"/>
      <c r="AGZ10" s="49"/>
      <c r="AHA10" s="49"/>
      <c r="AHB10" s="49"/>
      <c r="AHC10" s="49"/>
      <c r="AHD10" s="49"/>
      <c r="AHE10" s="49"/>
      <c r="AHF10" s="49"/>
      <c r="AHG10" s="49"/>
      <c r="AHH10" s="49"/>
      <c r="AHI10" s="49"/>
      <c r="AHJ10" s="49"/>
      <c r="AHK10" s="49"/>
      <c r="AHL10" s="49"/>
      <c r="AHM10" s="49"/>
      <c r="AHN10" s="49"/>
      <c r="AHO10" s="49"/>
      <c r="AHP10" s="49"/>
      <c r="AHQ10" s="49"/>
      <c r="AHR10" s="49"/>
      <c r="AHS10" s="49"/>
      <c r="AHT10" s="49"/>
      <c r="AHU10" s="49"/>
      <c r="AHV10" s="49"/>
      <c r="AHW10" s="49"/>
      <c r="AHX10" s="49"/>
      <c r="AHY10" s="49"/>
      <c r="AHZ10" s="49"/>
      <c r="AIA10" s="49"/>
      <c r="AIB10" s="49"/>
      <c r="AIC10" s="49"/>
      <c r="AID10" s="49"/>
      <c r="AIE10" s="49"/>
      <c r="AIF10" s="49"/>
      <c r="AIG10" s="49"/>
      <c r="AIH10" s="49"/>
      <c r="AII10" s="49"/>
      <c r="AIJ10" s="49"/>
      <c r="AIK10" s="49"/>
      <c r="AIL10" s="49"/>
      <c r="AIM10" s="49"/>
      <c r="AIN10" s="49"/>
      <c r="AIO10" s="49"/>
      <c r="AIP10" s="49"/>
      <c r="AIQ10" s="49"/>
      <c r="AIR10" s="49"/>
      <c r="AIS10" s="49"/>
      <c r="AIT10" s="49"/>
      <c r="AIU10" s="49"/>
      <c r="AIV10" s="49"/>
      <c r="AIW10" s="49"/>
      <c r="AIX10" s="49"/>
      <c r="AIY10" s="49"/>
      <c r="AIZ10" s="49"/>
      <c r="AJA10" s="49"/>
      <c r="AJB10" s="49"/>
      <c r="AJC10" s="49"/>
      <c r="AJD10" s="49"/>
      <c r="AJE10" s="49"/>
      <c r="AJF10" s="49"/>
      <c r="AJG10" s="49"/>
      <c r="AJH10" s="49"/>
      <c r="AJI10" s="49"/>
      <c r="AJJ10" s="49"/>
      <c r="AJK10" s="49"/>
      <c r="AJL10" s="49"/>
      <c r="AJM10" s="49"/>
      <c r="AJN10" s="49"/>
      <c r="AJO10" s="49"/>
      <c r="AJP10" s="49"/>
      <c r="AJQ10" s="49"/>
      <c r="AJR10" s="49"/>
      <c r="AJS10" s="49"/>
      <c r="AJT10" s="49"/>
      <c r="AJU10" s="49"/>
      <c r="AJV10" s="49"/>
      <c r="AJW10" s="49"/>
      <c r="AJX10" s="49"/>
      <c r="AJY10" s="49"/>
      <c r="AJZ10" s="49"/>
      <c r="AKA10" s="49"/>
      <c r="AKB10" s="49"/>
      <c r="AKC10" s="49"/>
      <c r="AKD10" s="49"/>
      <c r="AKE10" s="49"/>
      <c r="AKF10" s="49"/>
      <c r="AKG10" s="49"/>
      <c r="AKH10" s="49"/>
      <c r="AKI10" s="49"/>
      <c r="AKJ10" s="49"/>
      <c r="AKK10" s="49"/>
      <c r="AKL10" s="49"/>
      <c r="AKM10" s="49"/>
      <c r="AKN10" s="49"/>
      <c r="AKO10" s="49"/>
      <c r="AKP10" s="49"/>
      <c r="AKQ10" s="49"/>
      <c r="AKR10" s="49"/>
      <c r="AKS10" s="49"/>
      <c r="AKT10" s="49"/>
      <c r="AKU10" s="49"/>
      <c r="AKV10" s="49"/>
      <c r="AKW10" s="49"/>
      <c r="AKX10" s="49"/>
      <c r="AKY10" s="49"/>
      <c r="AKZ10" s="49"/>
      <c r="ALA10" s="49"/>
      <c r="ALB10" s="49"/>
      <c r="ALC10" s="49"/>
      <c r="ALD10" s="49"/>
      <c r="ALE10" s="49"/>
      <c r="ALF10" s="49"/>
      <c r="ALG10" s="49"/>
    </row>
    <row r="11" spans="1:1009" ht="22.5" customHeight="1" x14ac:dyDescent="0.4">
      <c r="A11" s="49"/>
      <c r="B11" s="212" t="s">
        <v>97</v>
      </c>
      <c r="C11" s="213"/>
      <c r="D11" s="21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  <c r="IW11" s="49"/>
      <c r="IX11" s="49"/>
      <c r="IY11" s="49"/>
      <c r="IZ11" s="49"/>
      <c r="JA11" s="49"/>
      <c r="JB11" s="49"/>
      <c r="JC11" s="49"/>
      <c r="JD11" s="49"/>
      <c r="JE11" s="49"/>
      <c r="JF11" s="49"/>
      <c r="JG11" s="49"/>
      <c r="JH11" s="49"/>
      <c r="JI11" s="49"/>
      <c r="JJ11" s="49"/>
      <c r="JK11" s="49"/>
      <c r="JL11" s="49"/>
      <c r="JM11" s="49"/>
      <c r="JN11" s="49"/>
      <c r="JO11" s="49"/>
      <c r="JP11" s="49"/>
      <c r="JQ11" s="49"/>
      <c r="JR11" s="49"/>
      <c r="JS11" s="49"/>
      <c r="JT11" s="49"/>
      <c r="JU11" s="49"/>
      <c r="JV11" s="49"/>
      <c r="JW11" s="49"/>
      <c r="JX11" s="49"/>
      <c r="JY11" s="49"/>
      <c r="JZ11" s="49"/>
      <c r="KA11" s="49"/>
      <c r="KB11" s="49"/>
      <c r="KC11" s="49"/>
      <c r="KD11" s="49"/>
      <c r="KE11" s="49"/>
      <c r="KF11" s="49"/>
      <c r="KG11" s="49"/>
      <c r="KH11" s="49"/>
      <c r="KI11" s="49"/>
      <c r="KJ11" s="49"/>
      <c r="KK11" s="49"/>
      <c r="KL11" s="49"/>
      <c r="KM11" s="49"/>
      <c r="KN11" s="49"/>
      <c r="KO11" s="49"/>
      <c r="KP11" s="49"/>
      <c r="KQ11" s="49"/>
      <c r="KR11" s="49"/>
      <c r="KS11" s="49"/>
      <c r="KT11" s="49"/>
      <c r="KU11" s="49"/>
      <c r="KV11" s="49"/>
      <c r="KW11" s="49"/>
      <c r="KX11" s="49"/>
      <c r="KY11" s="49"/>
      <c r="KZ11" s="49"/>
      <c r="LA11" s="49"/>
      <c r="LB11" s="49"/>
      <c r="LC11" s="49"/>
      <c r="LD11" s="49"/>
      <c r="LE11" s="49"/>
      <c r="LF11" s="49"/>
      <c r="LG11" s="49"/>
      <c r="LH11" s="49"/>
      <c r="LI11" s="49"/>
      <c r="LJ11" s="49"/>
      <c r="LK11" s="49"/>
      <c r="LL11" s="49"/>
      <c r="LM11" s="49"/>
      <c r="LN11" s="49"/>
      <c r="LO11" s="49"/>
      <c r="LP11" s="49"/>
      <c r="LQ11" s="49"/>
      <c r="LR11" s="49"/>
      <c r="LS11" s="49"/>
      <c r="LT11" s="49"/>
      <c r="LU11" s="49"/>
      <c r="LV11" s="49"/>
      <c r="LW11" s="49"/>
      <c r="LX11" s="49"/>
      <c r="LY11" s="49"/>
      <c r="LZ11" s="49"/>
      <c r="MA11" s="49"/>
      <c r="MB11" s="49"/>
      <c r="MC11" s="49"/>
      <c r="MD11" s="49"/>
      <c r="ME11" s="49"/>
      <c r="MF11" s="49"/>
      <c r="MG11" s="49"/>
      <c r="MH11" s="49"/>
      <c r="MI11" s="49"/>
      <c r="MJ11" s="49"/>
      <c r="MK11" s="49"/>
      <c r="ML11" s="49"/>
      <c r="MM11" s="49"/>
      <c r="MN11" s="49"/>
      <c r="MO11" s="49"/>
      <c r="MP11" s="49"/>
      <c r="MQ11" s="49"/>
      <c r="MR11" s="49"/>
      <c r="MS11" s="49"/>
      <c r="MT11" s="49"/>
      <c r="MU11" s="49"/>
      <c r="MV11" s="49"/>
      <c r="MW11" s="49"/>
      <c r="MX11" s="49"/>
      <c r="MY11" s="49"/>
      <c r="MZ11" s="49"/>
      <c r="NA11" s="49"/>
      <c r="NB11" s="49"/>
      <c r="NC11" s="49"/>
      <c r="ND11" s="49"/>
      <c r="NE11" s="49"/>
      <c r="NF11" s="49"/>
      <c r="NG11" s="49"/>
      <c r="NH11" s="49"/>
      <c r="NI11" s="49"/>
      <c r="NJ11" s="49"/>
      <c r="NK11" s="49"/>
      <c r="NL11" s="49"/>
      <c r="NM11" s="49"/>
      <c r="NN11" s="49"/>
      <c r="NO11" s="49"/>
      <c r="NP11" s="49"/>
      <c r="NQ11" s="49"/>
      <c r="NR11" s="49"/>
      <c r="NS11" s="49"/>
      <c r="NT11" s="49"/>
      <c r="NU11" s="49"/>
      <c r="NV11" s="49"/>
      <c r="NW11" s="49"/>
      <c r="NX11" s="49"/>
      <c r="NY11" s="49"/>
      <c r="NZ11" s="49"/>
      <c r="OA11" s="49"/>
      <c r="OB11" s="49"/>
      <c r="OC11" s="49"/>
      <c r="OD11" s="49"/>
      <c r="OE11" s="49"/>
      <c r="OF11" s="49"/>
      <c r="OG11" s="49"/>
      <c r="OH11" s="49"/>
      <c r="OI11" s="49"/>
      <c r="OJ11" s="49"/>
      <c r="OK11" s="49"/>
      <c r="OL11" s="49"/>
      <c r="OM11" s="49"/>
      <c r="ON11" s="49"/>
      <c r="OO11" s="49"/>
      <c r="OP11" s="49"/>
      <c r="OQ11" s="49"/>
      <c r="OR11" s="49"/>
      <c r="OS11" s="49"/>
      <c r="OT11" s="49"/>
      <c r="OU11" s="49"/>
      <c r="OV11" s="49"/>
      <c r="OW11" s="49"/>
      <c r="OX11" s="49"/>
      <c r="OY11" s="49"/>
      <c r="OZ11" s="49"/>
      <c r="PA11" s="49"/>
      <c r="PB11" s="49"/>
      <c r="PC11" s="49"/>
      <c r="PD11" s="49"/>
      <c r="PE11" s="49"/>
      <c r="PF11" s="49"/>
      <c r="PG11" s="49"/>
      <c r="PH11" s="49"/>
      <c r="PI11" s="49"/>
      <c r="PJ11" s="49"/>
      <c r="PK11" s="49"/>
      <c r="PL11" s="49"/>
      <c r="PM11" s="49"/>
      <c r="PN11" s="49"/>
      <c r="PO11" s="49"/>
      <c r="PP11" s="49"/>
      <c r="PQ11" s="49"/>
      <c r="PR11" s="49"/>
      <c r="PS11" s="49"/>
      <c r="PT11" s="49"/>
      <c r="PU11" s="49"/>
      <c r="PV11" s="49"/>
      <c r="PW11" s="49"/>
      <c r="PX11" s="49"/>
      <c r="PY11" s="49"/>
      <c r="PZ11" s="49"/>
      <c r="QA11" s="49"/>
      <c r="QB11" s="49"/>
      <c r="QC11" s="49"/>
      <c r="QD11" s="49"/>
      <c r="QE11" s="49"/>
      <c r="QF11" s="49"/>
      <c r="QG11" s="49"/>
      <c r="QH11" s="49"/>
      <c r="QI11" s="49"/>
      <c r="QJ11" s="49"/>
      <c r="QK11" s="49"/>
      <c r="QL11" s="49"/>
      <c r="QM11" s="49"/>
      <c r="QN11" s="49"/>
      <c r="QO11" s="49"/>
      <c r="QP11" s="49"/>
      <c r="QQ11" s="49"/>
      <c r="QR11" s="49"/>
      <c r="QS11" s="49"/>
      <c r="QT11" s="49"/>
      <c r="QU11" s="49"/>
      <c r="QV11" s="49"/>
      <c r="QW11" s="49"/>
      <c r="QX11" s="49"/>
      <c r="QY11" s="49"/>
      <c r="QZ11" s="49"/>
      <c r="RA11" s="49"/>
      <c r="RB11" s="49"/>
      <c r="RC11" s="49"/>
      <c r="RD11" s="49"/>
      <c r="RE11" s="49"/>
      <c r="RF11" s="49"/>
      <c r="RG11" s="49"/>
      <c r="RH11" s="49"/>
      <c r="RI11" s="49"/>
      <c r="RJ11" s="49"/>
      <c r="RK11" s="49"/>
      <c r="RL11" s="49"/>
      <c r="RM11" s="49"/>
      <c r="RN11" s="49"/>
      <c r="RO11" s="49"/>
      <c r="RP11" s="49"/>
      <c r="RQ11" s="49"/>
      <c r="RR11" s="49"/>
      <c r="RS11" s="49"/>
      <c r="RT11" s="49"/>
      <c r="RU11" s="49"/>
      <c r="RV11" s="49"/>
      <c r="RW11" s="49"/>
      <c r="RX11" s="49"/>
      <c r="RY11" s="49"/>
      <c r="RZ11" s="49"/>
      <c r="SA11" s="49"/>
      <c r="SB11" s="49"/>
      <c r="SC11" s="49"/>
      <c r="SD11" s="49"/>
      <c r="SE11" s="49"/>
      <c r="SF11" s="49"/>
      <c r="SG11" s="49"/>
      <c r="SH11" s="49"/>
      <c r="SI11" s="49"/>
      <c r="SJ11" s="49"/>
      <c r="SK11" s="49"/>
      <c r="SL11" s="49"/>
      <c r="SM11" s="49"/>
      <c r="SN11" s="49"/>
      <c r="SO11" s="49"/>
      <c r="SP11" s="49"/>
      <c r="SQ11" s="49"/>
      <c r="SR11" s="49"/>
      <c r="SS11" s="49"/>
      <c r="ST11" s="49"/>
      <c r="SU11" s="49"/>
      <c r="SV11" s="49"/>
      <c r="SW11" s="49"/>
      <c r="SX11" s="49"/>
      <c r="SY11" s="49"/>
      <c r="SZ11" s="49"/>
      <c r="TA11" s="49"/>
      <c r="TB11" s="49"/>
      <c r="TC11" s="49"/>
      <c r="TD11" s="49"/>
      <c r="TE11" s="49"/>
      <c r="TF11" s="49"/>
      <c r="TG11" s="49"/>
      <c r="TH11" s="49"/>
      <c r="TI11" s="49"/>
      <c r="TJ11" s="49"/>
      <c r="TK11" s="49"/>
      <c r="TL11" s="49"/>
      <c r="TM11" s="49"/>
      <c r="TN11" s="49"/>
      <c r="TO11" s="49"/>
      <c r="TP11" s="49"/>
      <c r="TQ11" s="49"/>
      <c r="TR11" s="49"/>
      <c r="TS11" s="49"/>
      <c r="TT11" s="49"/>
      <c r="TU11" s="49"/>
      <c r="TV11" s="49"/>
      <c r="TW11" s="49"/>
      <c r="TX11" s="49"/>
      <c r="TY11" s="49"/>
      <c r="TZ11" s="49"/>
      <c r="UA11" s="49"/>
      <c r="UB11" s="49"/>
      <c r="UC11" s="49"/>
      <c r="UD11" s="49"/>
      <c r="UE11" s="49"/>
      <c r="UF11" s="49"/>
      <c r="UG11" s="49"/>
      <c r="UH11" s="49"/>
      <c r="UI11" s="49"/>
      <c r="UJ11" s="49"/>
      <c r="UK11" s="49"/>
      <c r="UL11" s="49"/>
      <c r="UM11" s="49"/>
      <c r="UN11" s="49"/>
      <c r="UO11" s="49"/>
      <c r="UP11" s="49"/>
      <c r="UQ11" s="49"/>
      <c r="UR11" s="49"/>
      <c r="US11" s="49"/>
      <c r="UT11" s="49"/>
      <c r="UU11" s="49"/>
      <c r="UV11" s="49"/>
      <c r="UW11" s="49"/>
      <c r="UX11" s="49"/>
      <c r="UY11" s="49"/>
      <c r="UZ11" s="49"/>
      <c r="VA11" s="49"/>
      <c r="VB11" s="49"/>
      <c r="VC11" s="49"/>
      <c r="VD11" s="49"/>
      <c r="VE11" s="49"/>
      <c r="VF11" s="49"/>
      <c r="VG11" s="49"/>
      <c r="VH11" s="49"/>
      <c r="VI11" s="49"/>
      <c r="VJ11" s="49"/>
      <c r="VK11" s="49"/>
      <c r="VL11" s="49"/>
      <c r="VM11" s="49"/>
      <c r="VN11" s="49"/>
      <c r="VO11" s="49"/>
      <c r="VP11" s="49"/>
      <c r="VQ11" s="49"/>
      <c r="VR11" s="49"/>
      <c r="VS11" s="49"/>
      <c r="VT11" s="49"/>
      <c r="VU11" s="49"/>
      <c r="VV11" s="49"/>
      <c r="VW11" s="49"/>
      <c r="VX11" s="49"/>
      <c r="VY11" s="49"/>
      <c r="VZ11" s="49"/>
      <c r="WA11" s="49"/>
      <c r="WB11" s="49"/>
      <c r="WC11" s="49"/>
      <c r="WD11" s="49"/>
      <c r="WE11" s="49"/>
      <c r="WF11" s="49"/>
      <c r="WG11" s="49"/>
      <c r="WH11" s="49"/>
      <c r="WI11" s="49"/>
      <c r="WJ11" s="49"/>
      <c r="WK11" s="49"/>
      <c r="WL11" s="49"/>
      <c r="WM11" s="49"/>
      <c r="WN11" s="49"/>
      <c r="WO11" s="49"/>
      <c r="WP11" s="49"/>
      <c r="WQ11" s="49"/>
      <c r="WR11" s="49"/>
      <c r="WS11" s="49"/>
      <c r="WT11" s="49"/>
      <c r="WU11" s="49"/>
      <c r="WV11" s="49"/>
      <c r="WW11" s="49"/>
      <c r="WX11" s="49"/>
      <c r="WY11" s="49"/>
      <c r="WZ11" s="49"/>
      <c r="XA11" s="49"/>
      <c r="XB11" s="49"/>
      <c r="XC11" s="49"/>
      <c r="XD11" s="49"/>
      <c r="XE11" s="49"/>
      <c r="XF11" s="49"/>
      <c r="XG11" s="49"/>
      <c r="XH11" s="49"/>
      <c r="XI11" s="49"/>
      <c r="XJ11" s="49"/>
      <c r="XK11" s="49"/>
      <c r="XL11" s="49"/>
      <c r="XM11" s="49"/>
      <c r="XN11" s="49"/>
      <c r="XO11" s="49"/>
      <c r="XP11" s="49"/>
      <c r="XQ11" s="49"/>
      <c r="XR11" s="49"/>
      <c r="XS11" s="49"/>
      <c r="XT11" s="49"/>
      <c r="XU11" s="49"/>
      <c r="XV11" s="49"/>
      <c r="XW11" s="49"/>
      <c r="XX11" s="49"/>
      <c r="XY11" s="49"/>
      <c r="XZ11" s="49"/>
      <c r="YA11" s="49"/>
      <c r="YB11" s="49"/>
      <c r="YC11" s="49"/>
      <c r="YD11" s="49"/>
      <c r="YE11" s="49"/>
      <c r="YF11" s="49"/>
      <c r="YG11" s="49"/>
      <c r="YH11" s="49"/>
      <c r="YI11" s="49"/>
      <c r="YJ11" s="49"/>
      <c r="YK11" s="49"/>
      <c r="YL11" s="49"/>
      <c r="YM11" s="49"/>
      <c r="YN11" s="49"/>
      <c r="YO11" s="49"/>
      <c r="YP11" s="49"/>
      <c r="YQ11" s="49"/>
      <c r="YR11" s="49"/>
      <c r="YS11" s="49"/>
      <c r="YT11" s="49"/>
      <c r="YU11" s="49"/>
      <c r="YV11" s="49"/>
      <c r="YW11" s="49"/>
      <c r="YX11" s="49"/>
      <c r="YY11" s="49"/>
      <c r="YZ11" s="49"/>
      <c r="ZA11" s="49"/>
      <c r="ZB11" s="49"/>
      <c r="ZC11" s="49"/>
      <c r="ZD11" s="49"/>
      <c r="ZE11" s="49"/>
      <c r="ZF11" s="49"/>
      <c r="ZG11" s="49"/>
      <c r="ZH11" s="49"/>
      <c r="ZI11" s="49"/>
      <c r="ZJ11" s="49"/>
      <c r="ZK11" s="49"/>
      <c r="ZL11" s="49"/>
      <c r="ZM11" s="49"/>
      <c r="ZN11" s="49"/>
      <c r="ZO11" s="49"/>
      <c r="ZP11" s="49"/>
      <c r="ZQ11" s="49"/>
      <c r="ZR11" s="49"/>
      <c r="ZS11" s="49"/>
      <c r="ZT11" s="49"/>
      <c r="ZU11" s="49"/>
      <c r="ZV11" s="49"/>
      <c r="ZW11" s="49"/>
      <c r="ZX11" s="49"/>
      <c r="ZY11" s="49"/>
      <c r="ZZ11" s="49"/>
      <c r="AAA11" s="49"/>
      <c r="AAB11" s="49"/>
      <c r="AAC11" s="49"/>
      <c r="AAD11" s="49"/>
      <c r="AAE11" s="49"/>
      <c r="AAF11" s="49"/>
      <c r="AAG11" s="49"/>
      <c r="AAH11" s="49"/>
      <c r="AAI11" s="49"/>
      <c r="AAJ11" s="49"/>
      <c r="AAK11" s="49"/>
      <c r="AAL11" s="49"/>
      <c r="AAM11" s="49"/>
      <c r="AAN11" s="49"/>
      <c r="AAO11" s="49"/>
      <c r="AAP11" s="49"/>
      <c r="AAQ11" s="49"/>
      <c r="AAR11" s="49"/>
      <c r="AAS11" s="49"/>
      <c r="AAT11" s="49"/>
      <c r="AAU11" s="49"/>
      <c r="AAV11" s="49"/>
      <c r="AAW11" s="49"/>
      <c r="AAX11" s="49"/>
      <c r="AAY11" s="49"/>
      <c r="AAZ11" s="49"/>
      <c r="ABA11" s="49"/>
      <c r="ABB11" s="49"/>
      <c r="ABC11" s="49"/>
      <c r="ABD11" s="49"/>
      <c r="ABE11" s="49"/>
      <c r="ABF11" s="49"/>
      <c r="ABG11" s="49"/>
      <c r="ABH11" s="49"/>
      <c r="ABI11" s="49"/>
      <c r="ABJ11" s="49"/>
      <c r="ABK11" s="49"/>
      <c r="ABL11" s="49"/>
      <c r="ABM11" s="49"/>
      <c r="ABN11" s="49"/>
      <c r="ABO11" s="49"/>
      <c r="ABP11" s="49"/>
      <c r="ABQ11" s="49"/>
      <c r="ABR11" s="49"/>
      <c r="ABS11" s="49"/>
      <c r="ABT11" s="49"/>
      <c r="ABU11" s="49"/>
      <c r="ABV11" s="49"/>
      <c r="ABW11" s="49"/>
      <c r="ABX11" s="49"/>
      <c r="ABY11" s="49"/>
      <c r="ABZ11" s="49"/>
      <c r="ACA11" s="49"/>
      <c r="ACB11" s="49"/>
      <c r="ACC11" s="49"/>
      <c r="ACD11" s="49"/>
      <c r="ACE11" s="49"/>
      <c r="ACF11" s="49"/>
      <c r="ACG11" s="49"/>
      <c r="ACH11" s="49"/>
      <c r="ACI11" s="49"/>
      <c r="ACJ11" s="49"/>
      <c r="ACK11" s="49"/>
      <c r="ACL11" s="49"/>
      <c r="ACM11" s="49"/>
      <c r="ACN11" s="49"/>
      <c r="ACO11" s="49"/>
      <c r="ACP11" s="49"/>
      <c r="ACQ11" s="49"/>
      <c r="ACR11" s="49"/>
      <c r="ACS11" s="49"/>
      <c r="ACT11" s="49"/>
      <c r="ACU11" s="49"/>
      <c r="ACV11" s="49"/>
      <c r="ACW11" s="49"/>
      <c r="ACX11" s="49"/>
      <c r="ACY11" s="49"/>
      <c r="ACZ11" s="49"/>
      <c r="ADA11" s="49"/>
      <c r="ADB11" s="49"/>
      <c r="ADC11" s="49"/>
      <c r="ADD11" s="49"/>
      <c r="ADE11" s="49"/>
      <c r="ADF11" s="49"/>
      <c r="ADG11" s="49"/>
      <c r="ADH11" s="49"/>
      <c r="ADI11" s="49"/>
      <c r="ADJ11" s="49"/>
      <c r="ADK11" s="49"/>
      <c r="ADL11" s="49"/>
      <c r="ADM11" s="49"/>
      <c r="ADN11" s="49"/>
      <c r="ADO11" s="49"/>
      <c r="ADP11" s="49"/>
      <c r="ADQ11" s="49"/>
      <c r="ADR11" s="49"/>
      <c r="ADS11" s="49"/>
      <c r="ADT11" s="49"/>
      <c r="ADU11" s="49"/>
      <c r="ADV11" s="49"/>
      <c r="ADW11" s="49"/>
      <c r="ADX11" s="49"/>
      <c r="ADY11" s="49"/>
      <c r="ADZ11" s="49"/>
      <c r="AEA11" s="49"/>
      <c r="AEB11" s="49"/>
      <c r="AEC11" s="49"/>
      <c r="AED11" s="49"/>
      <c r="AEE11" s="49"/>
      <c r="AEF11" s="49"/>
      <c r="AEG11" s="49"/>
      <c r="AEH11" s="49"/>
      <c r="AEI11" s="49"/>
      <c r="AEJ11" s="49"/>
      <c r="AEK11" s="49"/>
      <c r="AEL11" s="49"/>
      <c r="AEM11" s="49"/>
      <c r="AEN11" s="49"/>
      <c r="AEO11" s="49"/>
      <c r="AEP11" s="49"/>
      <c r="AEQ11" s="49"/>
      <c r="AER11" s="49"/>
      <c r="AES11" s="49"/>
      <c r="AET11" s="49"/>
      <c r="AEU11" s="49"/>
      <c r="AEV11" s="49"/>
      <c r="AEW11" s="49"/>
      <c r="AEX11" s="49"/>
      <c r="AEY11" s="49"/>
      <c r="AEZ11" s="49"/>
      <c r="AFA11" s="49"/>
      <c r="AFB11" s="49"/>
      <c r="AFC11" s="49"/>
      <c r="AFD11" s="49"/>
      <c r="AFE11" s="49"/>
      <c r="AFF11" s="49"/>
      <c r="AFG11" s="49"/>
      <c r="AFH11" s="49"/>
      <c r="AFI11" s="49"/>
      <c r="AFJ11" s="49"/>
      <c r="AFK11" s="49"/>
      <c r="AFL11" s="49"/>
      <c r="AFM11" s="49"/>
      <c r="AFN11" s="49"/>
      <c r="AFO11" s="49"/>
      <c r="AFP11" s="49"/>
      <c r="AFQ11" s="49"/>
      <c r="AFR11" s="49"/>
      <c r="AFS11" s="49"/>
      <c r="AFT11" s="49"/>
      <c r="AFU11" s="49"/>
      <c r="AFV11" s="49"/>
      <c r="AFW11" s="49"/>
      <c r="AFX11" s="49"/>
      <c r="AFY11" s="49"/>
      <c r="AFZ11" s="49"/>
      <c r="AGA11" s="49"/>
      <c r="AGB11" s="49"/>
      <c r="AGC11" s="49"/>
      <c r="AGD11" s="49"/>
      <c r="AGE11" s="49"/>
      <c r="AGF11" s="49"/>
      <c r="AGG11" s="49"/>
      <c r="AGH11" s="49"/>
      <c r="AGI11" s="49"/>
      <c r="AGJ11" s="49"/>
      <c r="AGK11" s="49"/>
      <c r="AGL11" s="49"/>
      <c r="AGM11" s="49"/>
      <c r="AGN11" s="49"/>
      <c r="AGO11" s="49"/>
      <c r="AGP11" s="49"/>
      <c r="AGQ11" s="49"/>
      <c r="AGR11" s="49"/>
      <c r="AGS11" s="49"/>
      <c r="AGT11" s="49"/>
      <c r="AGU11" s="49"/>
      <c r="AGV11" s="49"/>
      <c r="AGW11" s="49"/>
      <c r="AGX11" s="49"/>
      <c r="AGY11" s="49"/>
      <c r="AGZ11" s="49"/>
      <c r="AHA11" s="49"/>
      <c r="AHB11" s="49"/>
      <c r="AHC11" s="49"/>
      <c r="AHD11" s="49"/>
      <c r="AHE11" s="49"/>
      <c r="AHF11" s="49"/>
      <c r="AHG11" s="49"/>
      <c r="AHH11" s="49"/>
      <c r="AHI11" s="49"/>
      <c r="AHJ11" s="49"/>
      <c r="AHK11" s="49"/>
      <c r="AHL11" s="49"/>
      <c r="AHM11" s="49"/>
      <c r="AHN11" s="49"/>
      <c r="AHO11" s="49"/>
      <c r="AHP11" s="49"/>
      <c r="AHQ11" s="49"/>
      <c r="AHR11" s="49"/>
      <c r="AHS11" s="49"/>
      <c r="AHT11" s="49"/>
      <c r="AHU11" s="49"/>
      <c r="AHV11" s="49"/>
      <c r="AHW11" s="49"/>
      <c r="AHX11" s="49"/>
      <c r="AHY11" s="49"/>
      <c r="AHZ11" s="49"/>
      <c r="AIA11" s="49"/>
      <c r="AIB11" s="49"/>
      <c r="AIC11" s="49"/>
      <c r="AID11" s="49"/>
      <c r="AIE11" s="49"/>
      <c r="AIF11" s="49"/>
      <c r="AIG11" s="49"/>
      <c r="AIH11" s="49"/>
      <c r="AII11" s="49"/>
      <c r="AIJ11" s="49"/>
      <c r="AIK11" s="49"/>
      <c r="AIL11" s="49"/>
      <c r="AIM11" s="49"/>
      <c r="AIN11" s="49"/>
      <c r="AIO11" s="49"/>
      <c r="AIP11" s="49"/>
      <c r="AIQ11" s="49"/>
      <c r="AIR11" s="49"/>
      <c r="AIS11" s="49"/>
      <c r="AIT11" s="49"/>
      <c r="AIU11" s="49"/>
      <c r="AIV11" s="49"/>
      <c r="AIW11" s="49"/>
      <c r="AIX11" s="49"/>
      <c r="AIY11" s="49"/>
      <c r="AIZ11" s="49"/>
      <c r="AJA11" s="49"/>
      <c r="AJB11" s="49"/>
      <c r="AJC11" s="49"/>
      <c r="AJD11" s="49"/>
      <c r="AJE11" s="49"/>
      <c r="AJF11" s="49"/>
      <c r="AJG11" s="49"/>
      <c r="AJH11" s="49"/>
      <c r="AJI11" s="49"/>
      <c r="AJJ11" s="49"/>
      <c r="AJK11" s="49"/>
      <c r="AJL11" s="49"/>
      <c r="AJM11" s="49"/>
      <c r="AJN11" s="49"/>
      <c r="AJO11" s="49"/>
      <c r="AJP11" s="49"/>
      <c r="AJQ11" s="49"/>
      <c r="AJR11" s="49"/>
      <c r="AJS11" s="49"/>
      <c r="AJT11" s="49"/>
      <c r="AJU11" s="49"/>
      <c r="AJV11" s="49"/>
      <c r="AJW11" s="49"/>
      <c r="AJX11" s="49"/>
      <c r="AJY11" s="49"/>
      <c r="AJZ11" s="49"/>
      <c r="AKA11" s="49"/>
      <c r="AKB11" s="49"/>
      <c r="AKC11" s="49"/>
      <c r="AKD11" s="49"/>
      <c r="AKE11" s="49"/>
      <c r="AKF11" s="49"/>
      <c r="AKG11" s="49"/>
      <c r="AKH11" s="49"/>
      <c r="AKI11" s="49"/>
      <c r="AKJ11" s="49"/>
      <c r="AKK11" s="49"/>
      <c r="AKL11" s="49"/>
      <c r="AKM11" s="49"/>
      <c r="AKN11" s="49"/>
      <c r="AKO11" s="49"/>
      <c r="AKP11" s="49"/>
      <c r="AKQ11" s="49"/>
      <c r="AKR11" s="49"/>
      <c r="AKS11" s="49"/>
      <c r="AKT11" s="49"/>
      <c r="AKU11" s="49"/>
      <c r="AKV11" s="49"/>
      <c r="AKW11" s="49"/>
      <c r="AKX11" s="49"/>
      <c r="AKY11" s="49"/>
      <c r="AKZ11" s="49"/>
      <c r="ALA11" s="49"/>
      <c r="ALB11" s="49"/>
      <c r="ALC11" s="49"/>
      <c r="ALD11" s="49"/>
      <c r="ALE11" s="49"/>
      <c r="ALF11" s="49"/>
      <c r="ALG11" s="49"/>
    </row>
    <row r="12" spans="1:1009" ht="22.5" customHeight="1" x14ac:dyDescent="0.5">
      <c r="A12" s="49"/>
      <c r="B12" s="221" t="s">
        <v>98</v>
      </c>
      <c r="C12" s="221"/>
      <c r="D12" s="86">
        <f>SUM(D13:D14)</f>
        <v>145632.26999999999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  <c r="IW12" s="49"/>
      <c r="IX12" s="49"/>
      <c r="IY12" s="49"/>
      <c r="IZ12" s="49"/>
      <c r="JA12" s="49"/>
      <c r="JB12" s="49"/>
      <c r="JC12" s="49"/>
      <c r="JD12" s="49"/>
      <c r="JE12" s="49"/>
      <c r="JF12" s="49"/>
      <c r="JG12" s="49"/>
      <c r="JH12" s="49"/>
      <c r="JI12" s="49"/>
      <c r="JJ12" s="49"/>
      <c r="JK12" s="49"/>
      <c r="JL12" s="49"/>
      <c r="JM12" s="49"/>
      <c r="JN12" s="49"/>
      <c r="JO12" s="49"/>
      <c r="JP12" s="49"/>
      <c r="JQ12" s="49"/>
      <c r="JR12" s="49"/>
      <c r="JS12" s="49"/>
      <c r="JT12" s="49"/>
      <c r="JU12" s="49"/>
      <c r="JV12" s="49"/>
      <c r="JW12" s="49"/>
      <c r="JX12" s="49"/>
      <c r="JY12" s="49"/>
      <c r="JZ12" s="49"/>
      <c r="KA12" s="49"/>
      <c r="KB12" s="49"/>
      <c r="KC12" s="49"/>
      <c r="KD12" s="49"/>
      <c r="KE12" s="49"/>
      <c r="KF12" s="49"/>
      <c r="KG12" s="49"/>
      <c r="KH12" s="49"/>
      <c r="KI12" s="49"/>
      <c r="KJ12" s="49"/>
      <c r="KK12" s="49"/>
      <c r="KL12" s="49"/>
      <c r="KM12" s="49"/>
      <c r="KN12" s="49"/>
      <c r="KO12" s="49"/>
      <c r="KP12" s="49"/>
      <c r="KQ12" s="49"/>
      <c r="KR12" s="49"/>
      <c r="KS12" s="49"/>
      <c r="KT12" s="49"/>
      <c r="KU12" s="49"/>
      <c r="KV12" s="49"/>
      <c r="KW12" s="49"/>
      <c r="KX12" s="49"/>
      <c r="KY12" s="49"/>
      <c r="KZ12" s="49"/>
      <c r="LA12" s="49"/>
      <c r="LB12" s="49"/>
      <c r="LC12" s="49"/>
      <c r="LD12" s="49"/>
      <c r="LE12" s="49"/>
      <c r="LF12" s="49"/>
      <c r="LG12" s="49"/>
      <c r="LH12" s="49"/>
      <c r="LI12" s="49"/>
      <c r="LJ12" s="49"/>
      <c r="LK12" s="49"/>
      <c r="LL12" s="49"/>
      <c r="LM12" s="49"/>
      <c r="LN12" s="49"/>
      <c r="LO12" s="49"/>
      <c r="LP12" s="49"/>
      <c r="LQ12" s="49"/>
      <c r="LR12" s="49"/>
      <c r="LS12" s="49"/>
      <c r="LT12" s="49"/>
      <c r="LU12" s="49"/>
      <c r="LV12" s="49"/>
      <c r="LW12" s="49"/>
      <c r="LX12" s="49"/>
      <c r="LY12" s="49"/>
      <c r="LZ12" s="49"/>
      <c r="MA12" s="49"/>
      <c r="MB12" s="49"/>
      <c r="MC12" s="49"/>
      <c r="MD12" s="49"/>
      <c r="ME12" s="49"/>
      <c r="MF12" s="49"/>
      <c r="MG12" s="49"/>
      <c r="MH12" s="49"/>
      <c r="MI12" s="49"/>
      <c r="MJ12" s="49"/>
      <c r="MK12" s="49"/>
      <c r="ML12" s="49"/>
      <c r="MM12" s="49"/>
      <c r="MN12" s="49"/>
      <c r="MO12" s="49"/>
      <c r="MP12" s="49"/>
      <c r="MQ12" s="49"/>
      <c r="MR12" s="49"/>
      <c r="MS12" s="49"/>
      <c r="MT12" s="49"/>
      <c r="MU12" s="49"/>
      <c r="MV12" s="49"/>
      <c r="MW12" s="49"/>
      <c r="MX12" s="49"/>
      <c r="MY12" s="49"/>
      <c r="MZ12" s="49"/>
      <c r="NA12" s="49"/>
      <c r="NB12" s="49"/>
      <c r="NC12" s="49"/>
      <c r="ND12" s="49"/>
      <c r="NE12" s="49"/>
      <c r="NF12" s="49"/>
      <c r="NG12" s="49"/>
      <c r="NH12" s="49"/>
      <c r="NI12" s="49"/>
      <c r="NJ12" s="49"/>
      <c r="NK12" s="49"/>
      <c r="NL12" s="49"/>
      <c r="NM12" s="49"/>
      <c r="NN12" s="49"/>
      <c r="NO12" s="49"/>
      <c r="NP12" s="49"/>
      <c r="NQ12" s="49"/>
      <c r="NR12" s="49"/>
      <c r="NS12" s="49"/>
      <c r="NT12" s="49"/>
      <c r="NU12" s="49"/>
      <c r="NV12" s="49"/>
      <c r="NW12" s="49"/>
      <c r="NX12" s="49"/>
      <c r="NY12" s="49"/>
      <c r="NZ12" s="49"/>
      <c r="OA12" s="49"/>
      <c r="OB12" s="49"/>
      <c r="OC12" s="49"/>
      <c r="OD12" s="49"/>
      <c r="OE12" s="49"/>
      <c r="OF12" s="49"/>
      <c r="OG12" s="49"/>
      <c r="OH12" s="49"/>
      <c r="OI12" s="49"/>
      <c r="OJ12" s="49"/>
      <c r="OK12" s="49"/>
      <c r="OL12" s="49"/>
      <c r="OM12" s="49"/>
      <c r="ON12" s="49"/>
      <c r="OO12" s="49"/>
      <c r="OP12" s="49"/>
      <c r="OQ12" s="49"/>
      <c r="OR12" s="49"/>
      <c r="OS12" s="49"/>
      <c r="OT12" s="49"/>
      <c r="OU12" s="49"/>
      <c r="OV12" s="49"/>
      <c r="OW12" s="49"/>
      <c r="OX12" s="49"/>
      <c r="OY12" s="49"/>
      <c r="OZ12" s="49"/>
      <c r="PA12" s="49"/>
      <c r="PB12" s="49"/>
      <c r="PC12" s="49"/>
      <c r="PD12" s="49"/>
      <c r="PE12" s="49"/>
      <c r="PF12" s="49"/>
      <c r="PG12" s="49"/>
      <c r="PH12" s="49"/>
      <c r="PI12" s="49"/>
      <c r="PJ12" s="49"/>
      <c r="PK12" s="49"/>
      <c r="PL12" s="49"/>
      <c r="PM12" s="49"/>
      <c r="PN12" s="49"/>
      <c r="PO12" s="49"/>
      <c r="PP12" s="49"/>
      <c r="PQ12" s="49"/>
      <c r="PR12" s="49"/>
      <c r="PS12" s="49"/>
      <c r="PT12" s="49"/>
      <c r="PU12" s="49"/>
      <c r="PV12" s="49"/>
      <c r="PW12" s="49"/>
      <c r="PX12" s="49"/>
      <c r="PY12" s="49"/>
      <c r="PZ12" s="49"/>
      <c r="QA12" s="49"/>
      <c r="QB12" s="49"/>
      <c r="QC12" s="49"/>
      <c r="QD12" s="49"/>
      <c r="QE12" s="49"/>
      <c r="QF12" s="49"/>
      <c r="QG12" s="49"/>
      <c r="QH12" s="49"/>
      <c r="QI12" s="49"/>
      <c r="QJ12" s="49"/>
      <c r="QK12" s="49"/>
      <c r="QL12" s="49"/>
      <c r="QM12" s="49"/>
      <c r="QN12" s="49"/>
      <c r="QO12" s="49"/>
      <c r="QP12" s="49"/>
      <c r="QQ12" s="49"/>
      <c r="QR12" s="49"/>
      <c r="QS12" s="49"/>
      <c r="QT12" s="49"/>
      <c r="QU12" s="49"/>
      <c r="QV12" s="49"/>
      <c r="QW12" s="49"/>
      <c r="QX12" s="49"/>
      <c r="QY12" s="49"/>
      <c r="QZ12" s="49"/>
      <c r="RA12" s="49"/>
      <c r="RB12" s="49"/>
      <c r="RC12" s="49"/>
      <c r="RD12" s="49"/>
      <c r="RE12" s="49"/>
      <c r="RF12" s="49"/>
      <c r="RG12" s="49"/>
      <c r="RH12" s="49"/>
      <c r="RI12" s="49"/>
      <c r="RJ12" s="49"/>
      <c r="RK12" s="49"/>
      <c r="RL12" s="49"/>
      <c r="RM12" s="49"/>
      <c r="RN12" s="49"/>
      <c r="RO12" s="49"/>
      <c r="RP12" s="49"/>
      <c r="RQ12" s="49"/>
      <c r="RR12" s="49"/>
      <c r="RS12" s="49"/>
      <c r="RT12" s="49"/>
      <c r="RU12" s="49"/>
      <c r="RV12" s="49"/>
      <c r="RW12" s="49"/>
      <c r="RX12" s="49"/>
      <c r="RY12" s="49"/>
      <c r="RZ12" s="49"/>
      <c r="SA12" s="49"/>
      <c r="SB12" s="49"/>
      <c r="SC12" s="49"/>
      <c r="SD12" s="49"/>
      <c r="SE12" s="49"/>
      <c r="SF12" s="49"/>
      <c r="SG12" s="49"/>
      <c r="SH12" s="49"/>
      <c r="SI12" s="49"/>
      <c r="SJ12" s="49"/>
      <c r="SK12" s="49"/>
      <c r="SL12" s="49"/>
      <c r="SM12" s="49"/>
      <c r="SN12" s="49"/>
      <c r="SO12" s="49"/>
      <c r="SP12" s="49"/>
      <c r="SQ12" s="49"/>
      <c r="SR12" s="49"/>
      <c r="SS12" s="49"/>
      <c r="ST12" s="49"/>
      <c r="SU12" s="49"/>
      <c r="SV12" s="49"/>
      <c r="SW12" s="49"/>
      <c r="SX12" s="49"/>
      <c r="SY12" s="49"/>
      <c r="SZ12" s="49"/>
      <c r="TA12" s="49"/>
      <c r="TB12" s="49"/>
      <c r="TC12" s="49"/>
      <c r="TD12" s="49"/>
      <c r="TE12" s="49"/>
      <c r="TF12" s="49"/>
      <c r="TG12" s="49"/>
      <c r="TH12" s="49"/>
      <c r="TI12" s="49"/>
      <c r="TJ12" s="49"/>
      <c r="TK12" s="49"/>
      <c r="TL12" s="49"/>
      <c r="TM12" s="49"/>
      <c r="TN12" s="49"/>
      <c r="TO12" s="49"/>
      <c r="TP12" s="49"/>
      <c r="TQ12" s="49"/>
      <c r="TR12" s="49"/>
      <c r="TS12" s="49"/>
      <c r="TT12" s="49"/>
      <c r="TU12" s="49"/>
      <c r="TV12" s="49"/>
      <c r="TW12" s="49"/>
      <c r="TX12" s="49"/>
      <c r="TY12" s="49"/>
      <c r="TZ12" s="49"/>
      <c r="UA12" s="49"/>
      <c r="UB12" s="49"/>
      <c r="UC12" s="49"/>
      <c r="UD12" s="49"/>
      <c r="UE12" s="49"/>
      <c r="UF12" s="49"/>
      <c r="UG12" s="49"/>
      <c r="UH12" s="49"/>
      <c r="UI12" s="49"/>
      <c r="UJ12" s="49"/>
      <c r="UK12" s="49"/>
      <c r="UL12" s="49"/>
      <c r="UM12" s="49"/>
      <c r="UN12" s="49"/>
      <c r="UO12" s="49"/>
      <c r="UP12" s="49"/>
      <c r="UQ12" s="49"/>
      <c r="UR12" s="49"/>
      <c r="US12" s="49"/>
      <c r="UT12" s="49"/>
      <c r="UU12" s="49"/>
      <c r="UV12" s="49"/>
      <c r="UW12" s="49"/>
      <c r="UX12" s="49"/>
      <c r="UY12" s="49"/>
      <c r="UZ12" s="49"/>
      <c r="VA12" s="49"/>
      <c r="VB12" s="49"/>
      <c r="VC12" s="49"/>
      <c r="VD12" s="49"/>
      <c r="VE12" s="49"/>
      <c r="VF12" s="49"/>
      <c r="VG12" s="49"/>
      <c r="VH12" s="49"/>
      <c r="VI12" s="49"/>
      <c r="VJ12" s="49"/>
      <c r="VK12" s="49"/>
      <c r="VL12" s="49"/>
      <c r="VM12" s="49"/>
      <c r="VN12" s="49"/>
      <c r="VO12" s="49"/>
      <c r="VP12" s="49"/>
      <c r="VQ12" s="49"/>
      <c r="VR12" s="49"/>
      <c r="VS12" s="49"/>
      <c r="VT12" s="49"/>
      <c r="VU12" s="49"/>
      <c r="VV12" s="49"/>
      <c r="VW12" s="49"/>
      <c r="VX12" s="49"/>
      <c r="VY12" s="49"/>
      <c r="VZ12" s="49"/>
      <c r="WA12" s="49"/>
      <c r="WB12" s="49"/>
      <c r="WC12" s="49"/>
      <c r="WD12" s="49"/>
      <c r="WE12" s="49"/>
      <c r="WF12" s="49"/>
      <c r="WG12" s="49"/>
      <c r="WH12" s="49"/>
      <c r="WI12" s="49"/>
      <c r="WJ12" s="49"/>
      <c r="WK12" s="49"/>
      <c r="WL12" s="49"/>
      <c r="WM12" s="49"/>
      <c r="WN12" s="49"/>
      <c r="WO12" s="49"/>
      <c r="WP12" s="49"/>
      <c r="WQ12" s="49"/>
      <c r="WR12" s="49"/>
      <c r="WS12" s="49"/>
      <c r="WT12" s="49"/>
      <c r="WU12" s="49"/>
      <c r="WV12" s="49"/>
      <c r="WW12" s="49"/>
      <c r="WX12" s="49"/>
      <c r="WY12" s="49"/>
      <c r="WZ12" s="49"/>
      <c r="XA12" s="49"/>
      <c r="XB12" s="49"/>
      <c r="XC12" s="49"/>
      <c r="XD12" s="49"/>
      <c r="XE12" s="49"/>
      <c r="XF12" s="49"/>
      <c r="XG12" s="49"/>
      <c r="XH12" s="49"/>
      <c r="XI12" s="49"/>
      <c r="XJ12" s="49"/>
      <c r="XK12" s="49"/>
      <c r="XL12" s="49"/>
      <c r="XM12" s="49"/>
      <c r="XN12" s="49"/>
      <c r="XO12" s="49"/>
      <c r="XP12" s="49"/>
      <c r="XQ12" s="49"/>
      <c r="XR12" s="49"/>
      <c r="XS12" s="49"/>
      <c r="XT12" s="49"/>
      <c r="XU12" s="49"/>
      <c r="XV12" s="49"/>
      <c r="XW12" s="49"/>
      <c r="XX12" s="49"/>
      <c r="XY12" s="49"/>
      <c r="XZ12" s="49"/>
      <c r="YA12" s="49"/>
      <c r="YB12" s="49"/>
      <c r="YC12" s="49"/>
      <c r="YD12" s="49"/>
      <c r="YE12" s="49"/>
      <c r="YF12" s="49"/>
      <c r="YG12" s="49"/>
      <c r="YH12" s="49"/>
      <c r="YI12" s="49"/>
      <c r="YJ12" s="49"/>
      <c r="YK12" s="49"/>
      <c r="YL12" s="49"/>
      <c r="YM12" s="49"/>
      <c r="YN12" s="49"/>
      <c r="YO12" s="49"/>
      <c r="YP12" s="49"/>
      <c r="YQ12" s="49"/>
      <c r="YR12" s="49"/>
      <c r="YS12" s="49"/>
      <c r="YT12" s="49"/>
      <c r="YU12" s="49"/>
      <c r="YV12" s="49"/>
      <c r="YW12" s="49"/>
      <c r="YX12" s="49"/>
      <c r="YY12" s="49"/>
      <c r="YZ12" s="49"/>
      <c r="ZA12" s="49"/>
      <c r="ZB12" s="49"/>
      <c r="ZC12" s="49"/>
      <c r="ZD12" s="49"/>
      <c r="ZE12" s="49"/>
      <c r="ZF12" s="49"/>
      <c r="ZG12" s="49"/>
      <c r="ZH12" s="49"/>
      <c r="ZI12" s="49"/>
      <c r="ZJ12" s="49"/>
      <c r="ZK12" s="49"/>
      <c r="ZL12" s="49"/>
      <c r="ZM12" s="49"/>
      <c r="ZN12" s="49"/>
      <c r="ZO12" s="49"/>
      <c r="ZP12" s="49"/>
      <c r="ZQ12" s="49"/>
      <c r="ZR12" s="49"/>
      <c r="ZS12" s="49"/>
      <c r="ZT12" s="49"/>
      <c r="ZU12" s="49"/>
      <c r="ZV12" s="49"/>
      <c r="ZW12" s="49"/>
      <c r="ZX12" s="49"/>
      <c r="ZY12" s="49"/>
      <c r="ZZ12" s="49"/>
      <c r="AAA12" s="49"/>
      <c r="AAB12" s="49"/>
      <c r="AAC12" s="49"/>
      <c r="AAD12" s="49"/>
      <c r="AAE12" s="49"/>
      <c r="AAF12" s="49"/>
      <c r="AAG12" s="49"/>
      <c r="AAH12" s="49"/>
      <c r="AAI12" s="49"/>
      <c r="AAJ12" s="49"/>
      <c r="AAK12" s="49"/>
      <c r="AAL12" s="49"/>
      <c r="AAM12" s="49"/>
      <c r="AAN12" s="49"/>
      <c r="AAO12" s="49"/>
      <c r="AAP12" s="49"/>
      <c r="AAQ12" s="49"/>
      <c r="AAR12" s="49"/>
      <c r="AAS12" s="49"/>
      <c r="AAT12" s="49"/>
      <c r="AAU12" s="49"/>
      <c r="AAV12" s="49"/>
      <c r="AAW12" s="49"/>
      <c r="AAX12" s="49"/>
      <c r="AAY12" s="49"/>
      <c r="AAZ12" s="49"/>
      <c r="ABA12" s="49"/>
      <c r="ABB12" s="49"/>
      <c r="ABC12" s="49"/>
      <c r="ABD12" s="49"/>
      <c r="ABE12" s="49"/>
      <c r="ABF12" s="49"/>
      <c r="ABG12" s="49"/>
      <c r="ABH12" s="49"/>
      <c r="ABI12" s="49"/>
      <c r="ABJ12" s="49"/>
      <c r="ABK12" s="49"/>
      <c r="ABL12" s="49"/>
      <c r="ABM12" s="49"/>
      <c r="ABN12" s="49"/>
      <c r="ABO12" s="49"/>
      <c r="ABP12" s="49"/>
      <c r="ABQ12" s="49"/>
      <c r="ABR12" s="49"/>
      <c r="ABS12" s="49"/>
      <c r="ABT12" s="49"/>
      <c r="ABU12" s="49"/>
      <c r="ABV12" s="49"/>
      <c r="ABW12" s="49"/>
      <c r="ABX12" s="49"/>
      <c r="ABY12" s="49"/>
      <c r="ABZ12" s="49"/>
      <c r="ACA12" s="49"/>
      <c r="ACB12" s="49"/>
      <c r="ACC12" s="49"/>
      <c r="ACD12" s="49"/>
      <c r="ACE12" s="49"/>
      <c r="ACF12" s="49"/>
      <c r="ACG12" s="49"/>
      <c r="ACH12" s="49"/>
      <c r="ACI12" s="49"/>
      <c r="ACJ12" s="49"/>
      <c r="ACK12" s="49"/>
      <c r="ACL12" s="49"/>
      <c r="ACM12" s="49"/>
      <c r="ACN12" s="49"/>
      <c r="ACO12" s="49"/>
      <c r="ACP12" s="49"/>
      <c r="ACQ12" s="49"/>
      <c r="ACR12" s="49"/>
      <c r="ACS12" s="49"/>
      <c r="ACT12" s="49"/>
      <c r="ACU12" s="49"/>
      <c r="ACV12" s="49"/>
      <c r="ACW12" s="49"/>
      <c r="ACX12" s="49"/>
      <c r="ACY12" s="49"/>
      <c r="ACZ12" s="49"/>
      <c r="ADA12" s="49"/>
      <c r="ADB12" s="49"/>
      <c r="ADC12" s="49"/>
      <c r="ADD12" s="49"/>
      <c r="ADE12" s="49"/>
      <c r="ADF12" s="49"/>
      <c r="ADG12" s="49"/>
      <c r="ADH12" s="49"/>
      <c r="ADI12" s="49"/>
      <c r="ADJ12" s="49"/>
      <c r="ADK12" s="49"/>
      <c r="ADL12" s="49"/>
      <c r="ADM12" s="49"/>
      <c r="ADN12" s="49"/>
      <c r="ADO12" s="49"/>
      <c r="ADP12" s="49"/>
      <c r="ADQ12" s="49"/>
      <c r="ADR12" s="49"/>
      <c r="ADS12" s="49"/>
      <c r="ADT12" s="49"/>
      <c r="ADU12" s="49"/>
      <c r="ADV12" s="49"/>
      <c r="ADW12" s="49"/>
      <c r="ADX12" s="49"/>
      <c r="ADY12" s="49"/>
      <c r="ADZ12" s="49"/>
      <c r="AEA12" s="49"/>
      <c r="AEB12" s="49"/>
      <c r="AEC12" s="49"/>
      <c r="AED12" s="49"/>
      <c r="AEE12" s="49"/>
      <c r="AEF12" s="49"/>
      <c r="AEG12" s="49"/>
      <c r="AEH12" s="49"/>
      <c r="AEI12" s="49"/>
      <c r="AEJ12" s="49"/>
      <c r="AEK12" s="49"/>
      <c r="AEL12" s="49"/>
      <c r="AEM12" s="49"/>
      <c r="AEN12" s="49"/>
      <c r="AEO12" s="49"/>
      <c r="AEP12" s="49"/>
      <c r="AEQ12" s="49"/>
      <c r="AER12" s="49"/>
      <c r="AES12" s="49"/>
      <c r="AET12" s="49"/>
      <c r="AEU12" s="49"/>
      <c r="AEV12" s="49"/>
      <c r="AEW12" s="49"/>
      <c r="AEX12" s="49"/>
      <c r="AEY12" s="49"/>
      <c r="AEZ12" s="49"/>
      <c r="AFA12" s="49"/>
      <c r="AFB12" s="49"/>
      <c r="AFC12" s="49"/>
      <c r="AFD12" s="49"/>
      <c r="AFE12" s="49"/>
      <c r="AFF12" s="49"/>
      <c r="AFG12" s="49"/>
      <c r="AFH12" s="49"/>
      <c r="AFI12" s="49"/>
      <c r="AFJ12" s="49"/>
      <c r="AFK12" s="49"/>
      <c r="AFL12" s="49"/>
      <c r="AFM12" s="49"/>
      <c r="AFN12" s="49"/>
      <c r="AFO12" s="49"/>
      <c r="AFP12" s="49"/>
      <c r="AFQ12" s="49"/>
      <c r="AFR12" s="49"/>
      <c r="AFS12" s="49"/>
      <c r="AFT12" s="49"/>
      <c r="AFU12" s="49"/>
      <c r="AFV12" s="49"/>
      <c r="AFW12" s="49"/>
      <c r="AFX12" s="49"/>
      <c r="AFY12" s="49"/>
      <c r="AFZ12" s="49"/>
      <c r="AGA12" s="49"/>
      <c r="AGB12" s="49"/>
      <c r="AGC12" s="49"/>
      <c r="AGD12" s="49"/>
      <c r="AGE12" s="49"/>
      <c r="AGF12" s="49"/>
      <c r="AGG12" s="49"/>
      <c r="AGH12" s="49"/>
      <c r="AGI12" s="49"/>
      <c r="AGJ12" s="49"/>
      <c r="AGK12" s="49"/>
      <c r="AGL12" s="49"/>
      <c r="AGM12" s="49"/>
      <c r="AGN12" s="49"/>
      <c r="AGO12" s="49"/>
      <c r="AGP12" s="49"/>
      <c r="AGQ12" s="49"/>
      <c r="AGR12" s="49"/>
      <c r="AGS12" s="49"/>
      <c r="AGT12" s="49"/>
      <c r="AGU12" s="49"/>
      <c r="AGV12" s="49"/>
      <c r="AGW12" s="49"/>
      <c r="AGX12" s="49"/>
      <c r="AGY12" s="49"/>
      <c r="AGZ12" s="49"/>
      <c r="AHA12" s="49"/>
      <c r="AHB12" s="49"/>
      <c r="AHC12" s="49"/>
      <c r="AHD12" s="49"/>
      <c r="AHE12" s="49"/>
      <c r="AHF12" s="49"/>
      <c r="AHG12" s="49"/>
      <c r="AHH12" s="49"/>
      <c r="AHI12" s="49"/>
      <c r="AHJ12" s="49"/>
      <c r="AHK12" s="49"/>
      <c r="AHL12" s="49"/>
      <c r="AHM12" s="49"/>
      <c r="AHN12" s="49"/>
      <c r="AHO12" s="49"/>
      <c r="AHP12" s="49"/>
      <c r="AHQ12" s="49"/>
      <c r="AHR12" s="49"/>
      <c r="AHS12" s="49"/>
      <c r="AHT12" s="49"/>
      <c r="AHU12" s="49"/>
      <c r="AHV12" s="49"/>
      <c r="AHW12" s="49"/>
      <c r="AHX12" s="49"/>
      <c r="AHY12" s="49"/>
      <c r="AHZ12" s="49"/>
      <c r="AIA12" s="49"/>
      <c r="AIB12" s="49"/>
      <c r="AIC12" s="49"/>
      <c r="AID12" s="49"/>
      <c r="AIE12" s="49"/>
      <c r="AIF12" s="49"/>
      <c r="AIG12" s="49"/>
      <c r="AIH12" s="49"/>
      <c r="AII12" s="49"/>
      <c r="AIJ12" s="49"/>
      <c r="AIK12" s="49"/>
      <c r="AIL12" s="49"/>
      <c r="AIM12" s="49"/>
      <c r="AIN12" s="49"/>
      <c r="AIO12" s="49"/>
      <c r="AIP12" s="49"/>
      <c r="AIQ12" s="49"/>
      <c r="AIR12" s="49"/>
      <c r="AIS12" s="49"/>
      <c r="AIT12" s="49"/>
      <c r="AIU12" s="49"/>
      <c r="AIV12" s="49"/>
      <c r="AIW12" s="49"/>
      <c r="AIX12" s="49"/>
      <c r="AIY12" s="49"/>
      <c r="AIZ12" s="49"/>
      <c r="AJA12" s="49"/>
      <c r="AJB12" s="49"/>
      <c r="AJC12" s="49"/>
      <c r="AJD12" s="49"/>
      <c r="AJE12" s="49"/>
      <c r="AJF12" s="49"/>
      <c r="AJG12" s="49"/>
      <c r="AJH12" s="49"/>
      <c r="AJI12" s="49"/>
      <c r="AJJ12" s="49"/>
      <c r="AJK12" s="49"/>
      <c r="AJL12" s="49"/>
      <c r="AJM12" s="49"/>
      <c r="AJN12" s="49"/>
      <c r="AJO12" s="49"/>
      <c r="AJP12" s="49"/>
      <c r="AJQ12" s="49"/>
      <c r="AJR12" s="49"/>
      <c r="AJS12" s="49"/>
      <c r="AJT12" s="49"/>
      <c r="AJU12" s="49"/>
      <c r="AJV12" s="49"/>
      <c r="AJW12" s="49"/>
      <c r="AJX12" s="49"/>
      <c r="AJY12" s="49"/>
      <c r="AJZ12" s="49"/>
      <c r="AKA12" s="49"/>
      <c r="AKB12" s="49"/>
      <c r="AKC12" s="49"/>
      <c r="AKD12" s="49"/>
      <c r="AKE12" s="49"/>
      <c r="AKF12" s="49"/>
      <c r="AKG12" s="49"/>
      <c r="AKH12" s="49"/>
      <c r="AKI12" s="49"/>
      <c r="AKJ12" s="49"/>
      <c r="AKK12" s="49"/>
      <c r="AKL12" s="49"/>
      <c r="AKM12" s="49"/>
      <c r="AKN12" s="49"/>
      <c r="AKO12" s="49"/>
      <c r="AKP12" s="49"/>
      <c r="AKQ12" s="49"/>
      <c r="AKR12" s="49"/>
      <c r="AKS12" s="49"/>
      <c r="AKT12" s="49"/>
      <c r="AKU12" s="49"/>
      <c r="AKV12" s="49"/>
      <c r="AKW12" s="49"/>
      <c r="AKX12" s="49"/>
      <c r="AKY12" s="49"/>
      <c r="AKZ12" s="49"/>
      <c r="ALA12" s="49"/>
      <c r="ALB12" s="49"/>
      <c r="ALC12" s="49"/>
      <c r="ALD12" s="49"/>
      <c r="ALE12" s="49"/>
      <c r="ALF12" s="49"/>
      <c r="ALG12" s="49"/>
    </row>
    <row r="13" spans="1:1009" ht="22.5" customHeight="1" x14ac:dyDescent="0.5">
      <c r="A13" s="49"/>
      <c r="B13" s="221" t="s">
        <v>99</v>
      </c>
      <c r="C13" s="221"/>
      <c r="D13" s="87">
        <f>VPTA!I6</f>
        <v>131564.94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49"/>
      <c r="IZ13" s="49"/>
      <c r="JA13" s="49"/>
      <c r="JB13" s="49"/>
      <c r="JC13" s="49"/>
      <c r="JD13" s="49"/>
      <c r="JE13" s="49"/>
      <c r="JF13" s="49"/>
      <c r="JG13" s="49"/>
      <c r="JH13" s="49"/>
      <c r="JI13" s="49"/>
      <c r="JJ13" s="49"/>
      <c r="JK13" s="49"/>
      <c r="JL13" s="49"/>
      <c r="JM13" s="49"/>
      <c r="JN13" s="49"/>
      <c r="JO13" s="49"/>
      <c r="JP13" s="49"/>
      <c r="JQ13" s="49"/>
      <c r="JR13" s="49"/>
      <c r="JS13" s="49"/>
      <c r="JT13" s="49"/>
      <c r="JU13" s="49"/>
      <c r="JV13" s="49"/>
      <c r="JW13" s="49"/>
      <c r="JX13" s="49"/>
      <c r="JY13" s="49"/>
      <c r="JZ13" s="49"/>
      <c r="KA13" s="49"/>
      <c r="KB13" s="49"/>
      <c r="KC13" s="49"/>
      <c r="KD13" s="49"/>
      <c r="KE13" s="49"/>
      <c r="KF13" s="49"/>
      <c r="KG13" s="49"/>
      <c r="KH13" s="49"/>
      <c r="KI13" s="49"/>
      <c r="KJ13" s="49"/>
      <c r="KK13" s="49"/>
      <c r="KL13" s="49"/>
      <c r="KM13" s="49"/>
      <c r="KN13" s="49"/>
      <c r="KO13" s="49"/>
      <c r="KP13" s="49"/>
      <c r="KQ13" s="49"/>
      <c r="KR13" s="49"/>
      <c r="KS13" s="49"/>
      <c r="KT13" s="49"/>
      <c r="KU13" s="49"/>
      <c r="KV13" s="49"/>
      <c r="KW13" s="49"/>
      <c r="KX13" s="49"/>
      <c r="KY13" s="49"/>
      <c r="KZ13" s="49"/>
      <c r="LA13" s="49"/>
      <c r="LB13" s="49"/>
      <c r="LC13" s="49"/>
      <c r="LD13" s="49"/>
      <c r="LE13" s="49"/>
      <c r="LF13" s="49"/>
      <c r="LG13" s="49"/>
      <c r="LH13" s="49"/>
      <c r="LI13" s="49"/>
      <c r="LJ13" s="49"/>
      <c r="LK13" s="49"/>
      <c r="LL13" s="49"/>
      <c r="LM13" s="49"/>
      <c r="LN13" s="49"/>
      <c r="LO13" s="49"/>
      <c r="LP13" s="49"/>
      <c r="LQ13" s="49"/>
      <c r="LR13" s="49"/>
      <c r="LS13" s="49"/>
      <c r="LT13" s="49"/>
      <c r="LU13" s="49"/>
      <c r="LV13" s="49"/>
      <c r="LW13" s="49"/>
      <c r="LX13" s="49"/>
      <c r="LY13" s="49"/>
      <c r="LZ13" s="49"/>
      <c r="MA13" s="49"/>
      <c r="MB13" s="49"/>
      <c r="MC13" s="49"/>
      <c r="MD13" s="49"/>
      <c r="ME13" s="49"/>
      <c r="MF13" s="49"/>
      <c r="MG13" s="49"/>
      <c r="MH13" s="49"/>
      <c r="MI13" s="49"/>
      <c r="MJ13" s="49"/>
      <c r="MK13" s="49"/>
      <c r="ML13" s="49"/>
      <c r="MM13" s="49"/>
      <c r="MN13" s="49"/>
      <c r="MO13" s="49"/>
      <c r="MP13" s="49"/>
      <c r="MQ13" s="49"/>
      <c r="MR13" s="49"/>
      <c r="MS13" s="49"/>
      <c r="MT13" s="49"/>
      <c r="MU13" s="49"/>
      <c r="MV13" s="49"/>
      <c r="MW13" s="49"/>
      <c r="MX13" s="49"/>
      <c r="MY13" s="49"/>
      <c r="MZ13" s="49"/>
      <c r="NA13" s="49"/>
      <c r="NB13" s="49"/>
      <c r="NC13" s="49"/>
      <c r="ND13" s="49"/>
      <c r="NE13" s="49"/>
      <c r="NF13" s="49"/>
      <c r="NG13" s="49"/>
      <c r="NH13" s="49"/>
      <c r="NI13" s="49"/>
      <c r="NJ13" s="49"/>
      <c r="NK13" s="49"/>
      <c r="NL13" s="49"/>
      <c r="NM13" s="49"/>
      <c r="NN13" s="49"/>
      <c r="NO13" s="49"/>
      <c r="NP13" s="49"/>
      <c r="NQ13" s="49"/>
      <c r="NR13" s="49"/>
      <c r="NS13" s="49"/>
      <c r="NT13" s="49"/>
      <c r="NU13" s="49"/>
      <c r="NV13" s="49"/>
      <c r="NW13" s="49"/>
      <c r="NX13" s="49"/>
      <c r="NY13" s="49"/>
      <c r="NZ13" s="49"/>
      <c r="OA13" s="49"/>
      <c r="OB13" s="49"/>
      <c r="OC13" s="49"/>
      <c r="OD13" s="49"/>
      <c r="OE13" s="49"/>
      <c r="OF13" s="49"/>
      <c r="OG13" s="49"/>
      <c r="OH13" s="49"/>
      <c r="OI13" s="49"/>
      <c r="OJ13" s="49"/>
      <c r="OK13" s="49"/>
      <c r="OL13" s="49"/>
      <c r="OM13" s="49"/>
      <c r="ON13" s="49"/>
      <c r="OO13" s="49"/>
      <c r="OP13" s="49"/>
      <c r="OQ13" s="49"/>
      <c r="OR13" s="49"/>
      <c r="OS13" s="49"/>
      <c r="OT13" s="49"/>
      <c r="OU13" s="49"/>
      <c r="OV13" s="49"/>
      <c r="OW13" s="49"/>
      <c r="OX13" s="49"/>
      <c r="OY13" s="49"/>
      <c r="OZ13" s="49"/>
      <c r="PA13" s="49"/>
      <c r="PB13" s="49"/>
      <c r="PC13" s="49"/>
      <c r="PD13" s="49"/>
      <c r="PE13" s="49"/>
      <c r="PF13" s="49"/>
      <c r="PG13" s="49"/>
      <c r="PH13" s="49"/>
      <c r="PI13" s="49"/>
      <c r="PJ13" s="49"/>
      <c r="PK13" s="49"/>
      <c r="PL13" s="49"/>
      <c r="PM13" s="49"/>
      <c r="PN13" s="49"/>
      <c r="PO13" s="49"/>
      <c r="PP13" s="49"/>
      <c r="PQ13" s="49"/>
      <c r="PR13" s="49"/>
      <c r="PS13" s="49"/>
      <c r="PT13" s="49"/>
      <c r="PU13" s="49"/>
      <c r="PV13" s="49"/>
      <c r="PW13" s="49"/>
      <c r="PX13" s="49"/>
      <c r="PY13" s="49"/>
      <c r="PZ13" s="49"/>
      <c r="QA13" s="49"/>
      <c r="QB13" s="49"/>
      <c r="QC13" s="49"/>
      <c r="QD13" s="49"/>
      <c r="QE13" s="49"/>
      <c r="QF13" s="49"/>
      <c r="QG13" s="49"/>
      <c r="QH13" s="49"/>
      <c r="QI13" s="49"/>
      <c r="QJ13" s="49"/>
      <c r="QK13" s="49"/>
      <c r="QL13" s="49"/>
      <c r="QM13" s="49"/>
      <c r="QN13" s="49"/>
      <c r="QO13" s="49"/>
      <c r="QP13" s="49"/>
      <c r="QQ13" s="49"/>
      <c r="QR13" s="49"/>
      <c r="QS13" s="49"/>
      <c r="QT13" s="49"/>
      <c r="QU13" s="49"/>
      <c r="QV13" s="49"/>
      <c r="QW13" s="49"/>
      <c r="QX13" s="49"/>
      <c r="QY13" s="49"/>
      <c r="QZ13" s="49"/>
      <c r="RA13" s="49"/>
      <c r="RB13" s="49"/>
      <c r="RC13" s="49"/>
      <c r="RD13" s="49"/>
      <c r="RE13" s="49"/>
      <c r="RF13" s="49"/>
      <c r="RG13" s="49"/>
      <c r="RH13" s="49"/>
      <c r="RI13" s="49"/>
      <c r="RJ13" s="49"/>
      <c r="RK13" s="49"/>
      <c r="RL13" s="49"/>
      <c r="RM13" s="49"/>
      <c r="RN13" s="49"/>
      <c r="RO13" s="49"/>
      <c r="RP13" s="49"/>
      <c r="RQ13" s="49"/>
      <c r="RR13" s="49"/>
      <c r="RS13" s="49"/>
      <c r="RT13" s="49"/>
      <c r="RU13" s="49"/>
      <c r="RV13" s="49"/>
      <c r="RW13" s="49"/>
      <c r="RX13" s="49"/>
      <c r="RY13" s="49"/>
      <c r="RZ13" s="49"/>
      <c r="SA13" s="49"/>
      <c r="SB13" s="49"/>
      <c r="SC13" s="49"/>
      <c r="SD13" s="49"/>
      <c r="SE13" s="49"/>
      <c r="SF13" s="49"/>
      <c r="SG13" s="49"/>
      <c r="SH13" s="49"/>
      <c r="SI13" s="49"/>
      <c r="SJ13" s="49"/>
      <c r="SK13" s="49"/>
      <c r="SL13" s="49"/>
      <c r="SM13" s="49"/>
      <c r="SN13" s="49"/>
      <c r="SO13" s="49"/>
      <c r="SP13" s="49"/>
      <c r="SQ13" s="49"/>
      <c r="SR13" s="49"/>
      <c r="SS13" s="49"/>
      <c r="ST13" s="49"/>
      <c r="SU13" s="49"/>
      <c r="SV13" s="49"/>
      <c r="SW13" s="49"/>
      <c r="SX13" s="49"/>
      <c r="SY13" s="49"/>
      <c r="SZ13" s="49"/>
      <c r="TA13" s="49"/>
      <c r="TB13" s="49"/>
      <c r="TC13" s="49"/>
      <c r="TD13" s="49"/>
      <c r="TE13" s="49"/>
      <c r="TF13" s="49"/>
      <c r="TG13" s="49"/>
      <c r="TH13" s="49"/>
      <c r="TI13" s="49"/>
      <c r="TJ13" s="49"/>
      <c r="TK13" s="49"/>
      <c r="TL13" s="49"/>
      <c r="TM13" s="49"/>
      <c r="TN13" s="49"/>
      <c r="TO13" s="49"/>
      <c r="TP13" s="49"/>
      <c r="TQ13" s="49"/>
      <c r="TR13" s="49"/>
      <c r="TS13" s="49"/>
      <c r="TT13" s="49"/>
      <c r="TU13" s="49"/>
      <c r="TV13" s="49"/>
      <c r="TW13" s="49"/>
      <c r="TX13" s="49"/>
      <c r="TY13" s="49"/>
      <c r="TZ13" s="49"/>
      <c r="UA13" s="49"/>
      <c r="UB13" s="49"/>
      <c r="UC13" s="49"/>
      <c r="UD13" s="49"/>
      <c r="UE13" s="49"/>
      <c r="UF13" s="49"/>
      <c r="UG13" s="49"/>
      <c r="UH13" s="49"/>
      <c r="UI13" s="49"/>
      <c r="UJ13" s="49"/>
      <c r="UK13" s="49"/>
      <c r="UL13" s="49"/>
      <c r="UM13" s="49"/>
      <c r="UN13" s="49"/>
      <c r="UO13" s="49"/>
      <c r="UP13" s="49"/>
      <c r="UQ13" s="49"/>
      <c r="UR13" s="49"/>
      <c r="US13" s="49"/>
      <c r="UT13" s="49"/>
      <c r="UU13" s="49"/>
      <c r="UV13" s="49"/>
      <c r="UW13" s="49"/>
      <c r="UX13" s="49"/>
      <c r="UY13" s="49"/>
      <c r="UZ13" s="49"/>
      <c r="VA13" s="49"/>
      <c r="VB13" s="49"/>
      <c r="VC13" s="49"/>
      <c r="VD13" s="49"/>
      <c r="VE13" s="49"/>
      <c r="VF13" s="49"/>
      <c r="VG13" s="49"/>
      <c r="VH13" s="49"/>
      <c r="VI13" s="49"/>
      <c r="VJ13" s="49"/>
      <c r="VK13" s="49"/>
      <c r="VL13" s="49"/>
      <c r="VM13" s="49"/>
      <c r="VN13" s="49"/>
      <c r="VO13" s="49"/>
      <c r="VP13" s="49"/>
      <c r="VQ13" s="49"/>
      <c r="VR13" s="49"/>
      <c r="VS13" s="49"/>
      <c r="VT13" s="49"/>
      <c r="VU13" s="49"/>
      <c r="VV13" s="49"/>
      <c r="VW13" s="49"/>
      <c r="VX13" s="49"/>
      <c r="VY13" s="49"/>
      <c r="VZ13" s="49"/>
      <c r="WA13" s="49"/>
      <c r="WB13" s="49"/>
      <c r="WC13" s="49"/>
      <c r="WD13" s="49"/>
      <c r="WE13" s="49"/>
      <c r="WF13" s="49"/>
      <c r="WG13" s="49"/>
      <c r="WH13" s="49"/>
      <c r="WI13" s="49"/>
      <c r="WJ13" s="49"/>
      <c r="WK13" s="49"/>
      <c r="WL13" s="49"/>
      <c r="WM13" s="49"/>
      <c r="WN13" s="49"/>
      <c r="WO13" s="49"/>
      <c r="WP13" s="49"/>
      <c r="WQ13" s="49"/>
      <c r="WR13" s="49"/>
      <c r="WS13" s="49"/>
      <c r="WT13" s="49"/>
      <c r="WU13" s="49"/>
      <c r="WV13" s="49"/>
      <c r="WW13" s="49"/>
      <c r="WX13" s="49"/>
      <c r="WY13" s="49"/>
      <c r="WZ13" s="49"/>
      <c r="XA13" s="49"/>
      <c r="XB13" s="49"/>
      <c r="XC13" s="49"/>
      <c r="XD13" s="49"/>
      <c r="XE13" s="49"/>
      <c r="XF13" s="49"/>
      <c r="XG13" s="49"/>
      <c r="XH13" s="49"/>
      <c r="XI13" s="49"/>
      <c r="XJ13" s="49"/>
      <c r="XK13" s="49"/>
      <c r="XL13" s="49"/>
      <c r="XM13" s="49"/>
      <c r="XN13" s="49"/>
      <c r="XO13" s="49"/>
      <c r="XP13" s="49"/>
      <c r="XQ13" s="49"/>
      <c r="XR13" s="49"/>
      <c r="XS13" s="49"/>
      <c r="XT13" s="49"/>
      <c r="XU13" s="49"/>
      <c r="XV13" s="49"/>
      <c r="XW13" s="49"/>
      <c r="XX13" s="49"/>
      <c r="XY13" s="49"/>
      <c r="XZ13" s="49"/>
      <c r="YA13" s="49"/>
      <c r="YB13" s="49"/>
      <c r="YC13" s="49"/>
      <c r="YD13" s="49"/>
      <c r="YE13" s="49"/>
      <c r="YF13" s="49"/>
      <c r="YG13" s="49"/>
      <c r="YH13" s="49"/>
      <c r="YI13" s="49"/>
      <c r="YJ13" s="49"/>
      <c r="YK13" s="49"/>
      <c r="YL13" s="49"/>
      <c r="YM13" s="49"/>
      <c r="YN13" s="49"/>
      <c r="YO13" s="49"/>
      <c r="YP13" s="49"/>
      <c r="YQ13" s="49"/>
      <c r="YR13" s="49"/>
      <c r="YS13" s="49"/>
      <c r="YT13" s="49"/>
      <c r="YU13" s="49"/>
      <c r="YV13" s="49"/>
      <c r="YW13" s="49"/>
      <c r="YX13" s="49"/>
      <c r="YY13" s="49"/>
      <c r="YZ13" s="49"/>
      <c r="ZA13" s="49"/>
      <c r="ZB13" s="49"/>
      <c r="ZC13" s="49"/>
      <c r="ZD13" s="49"/>
      <c r="ZE13" s="49"/>
      <c r="ZF13" s="49"/>
      <c r="ZG13" s="49"/>
      <c r="ZH13" s="49"/>
      <c r="ZI13" s="49"/>
      <c r="ZJ13" s="49"/>
      <c r="ZK13" s="49"/>
      <c r="ZL13" s="49"/>
      <c r="ZM13" s="49"/>
      <c r="ZN13" s="49"/>
      <c r="ZO13" s="49"/>
      <c r="ZP13" s="49"/>
      <c r="ZQ13" s="49"/>
      <c r="ZR13" s="49"/>
      <c r="ZS13" s="49"/>
      <c r="ZT13" s="49"/>
      <c r="ZU13" s="49"/>
      <c r="ZV13" s="49"/>
      <c r="ZW13" s="49"/>
      <c r="ZX13" s="49"/>
      <c r="ZY13" s="49"/>
      <c r="ZZ13" s="49"/>
      <c r="AAA13" s="49"/>
      <c r="AAB13" s="49"/>
      <c r="AAC13" s="49"/>
      <c r="AAD13" s="49"/>
      <c r="AAE13" s="49"/>
      <c r="AAF13" s="49"/>
      <c r="AAG13" s="49"/>
      <c r="AAH13" s="49"/>
      <c r="AAI13" s="49"/>
      <c r="AAJ13" s="49"/>
      <c r="AAK13" s="49"/>
      <c r="AAL13" s="49"/>
      <c r="AAM13" s="49"/>
      <c r="AAN13" s="49"/>
      <c r="AAO13" s="49"/>
      <c r="AAP13" s="49"/>
      <c r="AAQ13" s="49"/>
      <c r="AAR13" s="49"/>
      <c r="AAS13" s="49"/>
      <c r="AAT13" s="49"/>
      <c r="AAU13" s="49"/>
      <c r="AAV13" s="49"/>
      <c r="AAW13" s="49"/>
      <c r="AAX13" s="49"/>
      <c r="AAY13" s="49"/>
      <c r="AAZ13" s="49"/>
      <c r="ABA13" s="49"/>
      <c r="ABB13" s="49"/>
      <c r="ABC13" s="49"/>
      <c r="ABD13" s="49"/>
      <c r="ABE13" s="49"/>
      <c r="ABF13" s="49"/>
      <c r="ABG13" s="49"/>
      <c r="ABH13" s="49"/>
      <c r="ABI13" s="49"/>
      <c r="ABJ13" s="49"/>
      <c r="ABK13" s="49"/>
      <c r="ABL13" s="49"/>
      <c r="ABM13" s="49"/>
      <c r="ABN13" s="49"/>
      <c r="ABO13" s="49"/>
      <c r="ABP13" s="49"/>
      <c r="ABQ13" s="49"/>
      <c r="ABR13" s="49"/>
      <c r="ABS13" s="49"/>
      <c r="ABT13" s="49"/>
      <c r="ABU13" s="49"/>
      <c r="ABV13" s="49"/>
      <c r="ABW13" s="49"/>
      <c r="ABX13" s="49"/>
      <c r="ABY13" s="49"/>
      <c r="ABZ13" s="49"/>
      <c r="ACA13" s="49"/>
      <c r="ACB13" s="49"/>
      <c r="ACC13" s="49"/>
      <c r="ACD13" s="49"/>
      <c r="ACE13" s="49"/>
      <c r="ACF13" s="49"/>
      <c r="ACG13" s="49"/>
      <c r="ACH13" s="49"/>
      <c r="ACI13" s="49"/>
      <c r="ACJ13" s="49"/>
      <c r="ACK13" s="49"/>
      <c r="ACL13" s="49"/>
      <c r="ACM13" s="49"/>
      <c r="ACN13" s="49"/>
      <c r="ACO13" s="49"/>
      <c r="ACP13" s="49"/>
      <c r="ACQ13" s="49"/>
      <c r="ACR13" s="49"/>
      <c r="ACS13" s="49"/>
      <c r="ACT13" s="49"/>
      <c r="ACU13" s="49"/>
      <c r="ACV13" s="49"/>
      <c r="ACW13" s="49"/>
      <c r="ACX13" s="49"/>
      <c r="ACY13" s="49"/>
      <c r="ACZ13" s="49"/>
      <c r="ADA13" s="49"/>
      <c r="ADB13" s="49"/>
      <c r="ADC13" s="49"/>
      <c r="ADD13" s="49"/>
      <c r="ADE13" s="49"/>
      <c r="ADF13" s="49"/>
      <c r="ADG13" s="49"/>
      <c r="ADH13" s="49"/>
      <c r="ADI13" s="49"/>
      <c r="ADJ13" s="49"/>
      <c r="ADK13" s="49"/>
      <c r="ADL13" s="49"/>
      <c r="ADM13" s="49"/>
      <c r="ADN13" s="49"/>
      <c r="ADO13" s="49"/>
      <c r="ADP13" s="49"/>
      <c r="ADQ13" s="49"/>
      <c r="ADR13" s="49"/>
      <c r="ADS13" s="49"/>
      <c r="ADT13" s="49"/>
      <c r="ADU13" s="49"/>
      <c r="ADV13" s="49"/>
      <c r="ADW13" s="49"/>
      <c r="ADX13" s="49"/>
      <c r="ADY13" s="49"/>
      <c r="ADZ13" s="49"/>
      <c r="AEA13" s="49"/>
      <c r="AEB13" s="49"/>
      <c r="AEC13" s="49"/>
      <c r="AED13" s="49"/>
      <c r="AEE13" s="49"/>
      <c r="AEF13" s="49"/>
      <c r="AEG13" s="49"/>
      <c r="AEH13" s="49"/>
      <c r="AEI13" s="49"/>
      <c r="AEJ13" s="49"/>
      <c r="AEK13" s="49"/>
      <c r="AEL13" s="49"/>
      <c r="AEM13" s="49"/>
      <c r="AEN13" s="49"/>
      <c r="AEO13" s="49"/>
      <c r="AEP13" s="49"/>
      <c r="AEQ13" s="49"/>
      <c r="AER13" s="49"/>
      <c r="AES13" s="49"/>
      <c r="AET13" s="49"/>
      <c r="AEU13" s="49"/>
      <c r="AEV13" s="49"/>
      <c r="AEW13" s="49"/>
      <c r="AEX13" s="49"/>
      <c r="AEY13" s="49"/>
      <c r="AEZ13" s="49"/>
      <c r="AFA13" s="49"/>
      <c r="AFB13" s="49"/>
      <c r="AFC13" s="49"/>
      <c r="AFD13" s="49"/>
      <c r="AFE13" s="49"/>
      <c r="AFF13" s="49"/>
      <c r="AFG13" s="49"/>
      <c r="AFH13" s="49"/>
      <c r="AFI13" s="49"/>
      <c r="AFJ13" s="49"/>
      <c r="AFK13" s="49"/>
      <c r="AFL13" s="49"/>
      <c r="AFM13" s="49"/>
      <c r="AFN13" s="49"/>
      <c r="AFO13" s="49"/>
      <c r="AFP13" s="49"/>
      <c r="AFQ13" s="49"/>
      <c r="AFR13" s="49"/>
      <c r="AFS13" s="49"/>
      <c r="AFT13" s="49"/>
      <c r="AFU13" s="49"/>
      <c r="AFV13" s="49"/>
      <c r="AFW13" s="49"/>
      <c r="AFX13" s="49"/>
      <c r="AFY13" s="49"/>
      <c r="AFZ13" s="49"/>
      <c r="AGA13" s="49"/>
      <c r="AGB13" s="49"/>
      <c r="AGC13" s="49"/>
      <c r="AGD13" s="49"/>
      <c r="AGE13" s="49"/>
      <c r="AGF13" s="49"/>
      <c r="AGG13" s="49"/>
      <c r="AGH13" s="49"/>
      <c r="AGI13" s="49"/>
      <c r="AGJ13" s="49"/>
      <c r="AGK13" s="49"/>
      <c r="AGL13" s="49"/>
      <c r="AGM13" s="49"/>
      <c r="AGN13" s="49"/>
      <c r="AGO13" s="49"/>
      <c r="AGP13" s="49"/>
      <c r="AGQ13" s="49"/>
      <c r="AGR13" s="49"/>
      <c r="AGS13" s="49"/>
      <c r="AGT13" s="49"/>
      <c r="AGU13" s="49"/>
      <c r="AGV13" s="49"/>
      <c r="AGW13" s="49"/>
      <c r="AGX13" s="49"/>
      <c r="AGY13" s="49"/>
      <c r="AGZ13" s="49"/>
      <c r="AHA13" s="49"/>
      <c r="AHB13" s="49"/>
      <c r="AHC13" s="49"/>
      <c r="AHD13" s="49"/>
      <c r="AHE13" s="49"/>
      <c r="AHF13" s="49"/>
      <c r="AHG13" s="49"/>
      <c r="AHH13" s="49"/>
      <c r="AHI13" s="49"/>
      <c r="AHJ13" s="49"/>
      <c r="AHK13" s="49"/>
      <c r="AHL13" s="49"/>
      <c r="AHM13" s="49"/>
      <c r="AHN13" s="49"/>
      <c r="AHO13" s="49"/>
      <c r="AHP13" s="49"/>
      <c r="AHQ13" s="49"/>
      <c r="AHR13" s="49"/>
      <c r="AHS13" s="49"/>
      <c r="AHT13" s="49"/>
      <c r="AHU13" s="49"/>
      <c r="AHV13" s="49"/>
      <c r="AHW13" s="49"/>
      <c r="AHX13" s="49"/>
      <c r="AHY13" s="49"/>
      <c r="AHZ13" s="49"/>
      <c r="AIA13" s="49"/>
      <c r="AIB13" s="49"/>
      <c r="AIC13" s="49"/>
      <c r="AID13" s="49"/>
      <c r="AIE13" s="49"/>
      <c r="AIF13" s="49"/>
      <c r="AIG13" s="49"/>
      <c r="AIH13" s="49"/>
      <c r="AII13" s="49"/>
      <c r="AIJ13" s="49"/>
      <c r="AIK13" s="49"/>
      <c r="AIL13" s="49"/>
      <c r="AIM13" s="49"/>
      <c r="AIN13" s="49"/>
      <c r="AIO13" s="49"/>
      <c r="AIP13" s="49"/>
      <c r="AIQ13" s="49"/>
      <c r="AIR13" s="49"/>
      <c r="AIS13" s="49"/>
      <c r="AIT13" s="49"/>
      <c r="AIU13" s="49"/>
      <c r="AIV13" s="49"/>
      <c r="AIW13" s="49"/>
      <c r="AIX13" s="49"/>
      <c r="AIY13" s="49"/>
      <c r="AIZ13" s="49"/>
      <c r="AJA13" s="49"/>
      <c r="AJB13" s="49"/>
      <c r="AJC13" s="49"/>
      <c r="AJD13" s="49"/>
      <c r="AJE13" s="49"/>
      <c r="AJF13" s="49"/>
      <c r="AJG13" s="49"/>
      <c r="AJH13" s="49"/>
      <c r="AJI13" s="49"/>
      <c r="AJJ13" s="49"/>
      <c r="AJK13" s="49"/>
      <c r="AJL13" s="49"/>
      <c r="AJM13" s="49"/>
      <c r="AJN13" s="49"/>
      <c r="AJO13" s="49"/>
      <c r="AJP13" s="49"/>
      <c r="AJQ13" s="49"/>
      <c r="AJR13" s="49"/>
      <c r="AJS13" s="49"/>
      <c r="AJT13" s="49"/>
      <c r="AJU13" s="49"/>
      <c r="AJV13" s="49"/>
      <c r="AJW13" s="49"/>
      <c r="AJX13" s="49"/>
      <c r="AJY13" s="49"/>
      <c r="AJZ13" s="49"/>
      <c r="AKA13" s="49"/>
      <c r="AKB13" s="49"/>
      <c r="AKC13" s="49"/>
      <c r="AKD13" s="49"/>
      <c r="AKE13" s="49"/>
      <c r="AKF13" s="49"/>
      <c r="AKG13" s="49"/>
      <c r="AKH13" s="49"/>
      <c r="AKI13" s="49"/>
      <c r="AKJ13" s="49"/>
      <c r="AKK13" s="49"/>
      <c r="AKL13" s="49"/>
      <c r="AKM13" s="49"/>
      <c r="AKN13" s="49"/>
      <c r="AKO13" s="49"/>
      <c r="AKP13" s="49"/>
      <c r="AKQ13" s="49"/>
      <c r="AKR13" s="49"/>
      <c r="AKS13" s="49"/>
      <c r="AKT13" s="49"/>
      <c r="AKU13" s="49"/>
      <c r="AKV13" s="49"/>
      <c r="AKW13" s="49"/>
      <c r="AKX13" s="49"/>
      <c r="AKY13" s="49"/>
      <c r="AKZ13" s="49"/>
      <c r="ALA13" s="49"/>
      <c r="ALB13" s="49"/>
      <c r="ALC13" s="49"/>
      <c r="ALD13" s="49"/>
      <c r="ALE13" s="49"/>
      <c r="ALF13" s="49"/>
      <c r="ALG13" s="49"/>
    </row>
    <row r="14" spans="1:1009" ht="22.5" customHeight="1" x14ac:dyDescent="0.5">
      <c r="A14" s="49"/>
      <c r="B14" s="221" t="s">
        <v>170</v>
      </c>
      <c r="C14" s="221"/>
      <c r="D14" s="87">
        <f>VPTA!I3</f>
        <v>14067.33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  <c r="IW14" s="49"/>
      <c r="IX14" s="49"/>
      <c r="IY14" s="49"/>
      <c r="IZ14" s="49"/>
      <c r="JA14" s="49"/>
      <c r="JB14" s="49"/>
      <c r="JC14" s="49"/>
      <c r="JD14" s="49"/>
      <c r="JE14" s="49"/>
      <c r="JF14" s="49"/>
      <c r="JG14" s="49"/>
      <c r="JH14" s="49"/>
      <c r="JI14" s="49"/>
      <c r="JJ14" s="49"/>
      <c r="JK14" s="49"/>
      <c r="JL14" s="49"/>
      <c r="JM14" s="49"/>
      <c r="JN14" s="49"/>
      <c r="JO14" s="49"/>
      <c r="JP14" s="49"/>
      <c r="JQ14" s="49"/>
      <c r="JR14" s="49"/>
      <c r="JS14" s="49"/>
      <c r="JT14" s="49"/>
      <c r="JU14" s="49"/>
      <c r="JV14" s="49"/>
      <c r="JW14" s="49"/>
      <c r="JX14" s="49"/>
      <c r="JY14" s="49"/>
      <c r="JZ14" s="49"/>
      <c r="KA14" s="49"/>
      <c r="KB14" s="49"/>
      <c r="KC14" s="49"/>
      <c r="KD14" s="49"/>
      <c r="KE14" s="49"/>
      <c r="KF14" s="49"/>
      <c r="KG14" s="49"/>
      <c r="KH14" s="49"/>
      <c r="KI14" s="49"/>
      <c r="KJ14" s="49"/>
      <c r="KK14" s="49"/>
      <c r="KL14" s="49"/>
      <c r="KM14" s="49"/>
      <c r="KN14" s="49"/>
      <c r="KO14" s="49"/>
      <c r="KP14" s="49"/>
      <c r="KQ14" s="49"/>
      <c r="KR14" s="49"/>
      <c r="KS14" s="49"/>
      <c r="KT14" s="49"/>
      <c r="KU14" s="49"/>
      <c r="KV14" s="49"/>
      <c r="KW14" s="49"/>
      <c r="KX14" s="49"/>
      <c r="KY14" s="49"/>
      <c r="KZ14" s="49"/>
      <c r="LA14" s="49"/>
      <c r="LB14" s="49"/>
      <c r="LC14" s="49"/>
      <c r="LD14" s="49"/>
      <c r="LE14" s="49"/>
      <c r="LF14" s="49"/>
      <c r="LG14" s="49"/>
      <c r="LH14" s="49"/>
      <c r="LI14" s="49"/>
      <c r="LJ14" s="49"/>
      <c r="LK14" s="49"/>
      <c r="LL14" s="49"/>
      <c r="LM14" s="49"/>
      <c r="LN14" s="49"/>
      <c r="LO14" s="49"/>
      <c r="LP14" s="49"/>
      <c r="LQ14" s="49"/>
      <c r="LR14" s="49"/>
      <c r="LS14" s="49"/>
      <c r="LT14" s="49"/>
      <c r="LU14" s="49"/>
      <c r="LV14" s="49"/>
      <c r="LW14" s="49"/>
      <c r="LX14" s="49"/>
      <c r="LY14" s="49"/>
      <c r="LZ14" s="49"/>
      <c r="MA14" s="49"/>
      <c r="MB14" s="49"/>
      <c r="MC14" s="49"/>
      <c r="MD14" s="49"/>
      <c r="ME14" s="49"/>
      <c r="MF14" s="49"/>
      <c r="MG14" s="49"/>
      <c r="MH14" s="49"/>
      <c r="MI14" s="49"/>
      <c r="MJ14" s="49"/>
      <c r="MK14" s="49"/>
      <c r="ML14" s="49"/>
      <c r="MM14" s="49"/>
      <c r="MN14" s="49"/>
      <c r="MO14" s="49"/>
      <c r="MP14" s="49"/>
      <c r="MQ14" s="49"/>
      <c r="MR14" s="49"/>
      <c r="MS14" s="49"/>
      <c r="MT14" s="49"/>
      <c r="MU14" s="49"/>
      <c r="MV14" s="49"/>
      <c r="MW14" s="49"/>
      <c r="MX14" s="49"/>
      <c r="MY14" s="49"/>
      <c r="MZ14" s="49"/>
      <c r="NA14" s="49"/>
      <c r="NB14" s="49"/>
      <c r="NC14" s="49"/>
      <c r="ND14" s="49"/>
      <c r="NE14" s="49"/>
      <c r="NF14" s="49"/>
      <c r="NG14" s="49"/>
      <c r="NH14" s="49"/>
      <c r="NI14" s="49"/>
      <c r="NJ14" s="49"/>
      <c r="NK14" s="49"/>
      <c r="NL14" s="49"/>
      <c r="NM14" s="49"/>
      <c r="NN14" s="49"/>
      <c r="NO14" s="49"/>
      <c r="NP14" s="49"/>
      <c r="NQ14" s="49"/>
      <c r="NR14" s="49"/>
      <c r="NS14" s="49"/>
      <c r="NT14" s="49"/>
      <c r="NU14" s="49"/>
      <c r="NV14" s="49"/>
      <c r="NW14" s="49"/>
      <c r="NX14" s="49"/>
      <c r="NY14" s="49"/>
      <c r="NZ14" s="49"/>
      <c r="OA14" s="49"/>
      <c r="OB14" s="49"/>
      <c r="OC14" s="49"/>
      <c r="OD14" s="49"/>
      <c r="OE14" s="49"/>
      <c r="OF14" s="49"/>
      <c r="OG14" s="49"/>
      <c r="OH14" s="49"/>
      <c r="OI14" s="49"/>
      <c r="OJ14" s="49"/>
      <c r="OK14" s="49"/>
      <c r="OL14" s="49"/>
      <c r="OM14" s="49"/>
      <c r="ON14" s="49"/>
      <c r="OO14" s="49"/>
      <c r="OP14" s="49"/>
      <c r="OQ14" s="49"/>
      <c r="OR14" s="49"/>
      <c r="OS14" s="49"/>
      <c r="OT14" s="49"/>
      <c r="OU14" s="49"/>
      <c r="OV14" s="49"/>
      <c r="OW14" s="49"/>
      <c r="OX14" s="49"/>
      <c r="OY14" s="49"/>
      <c r="OZ14" s="49"/>
      <c r="PA14" s="49"/>
      <c r="PB14" s="49"/>
      <c r="PC14" s="49"/>
      <c r="PD14" s="49"/>
      <c r="PE14" s="49"/>
      <c r="PF14" s="49"/>
      <c r="PG14" s="49"/>
      <c r="PH14" s="49"/>
      <c r="PI14" s="49"/>
      <c r="PJ14" s="49"/>
      <c r="PK14" s="49"/>
      <c r="PL14" s="49"/>
      <c r="PM14" s="49"/>
      <c r="PN14" s="49"/>
      <c r="PO14" s="49"/>
      <c r="PP14" s="49"/>
      <c r="PQ14" s="49"/>
      <c r="PR14" s="49"/>
      <c r="PS14" s="49"/>
      <c r="PT14" s="49"/>
      <c r="PU14" s="49"/>
      <c r="PV14" s="49"/>
      <c r="PW14" s="49"/>
      <c r="PX14" s="49"/>
      <c r="PY14" s="49"/>
      <c r="PZ14" s="49"/>
      <c r="QA14" s="49"/>
      <c r="QB14" s="49"/>
      <c r="QC14" s="49"/>
      <c r="QD14" s="49"/>
      <c r="QE14" s="49"/>
      <c r="QF14" s="49"/>
      <c r="QG14" s="49"/>
      <c r="QH14" s="49"/>
      <c r="QI14" s="49"/>
      <c r="QJ14" s="49"/>
      <c r="QK14" s="49"/>
      <c r="QL14" s="49"/>
      <c r="QM14" s="49"/>
      <c r="QN14" s="49"/>
      <c r="QO14" s="49"/>
      <c r="QP14" s="49"/>
      <c r="QQ14" s="49"/>
      <c r="QR14" s="49"/>
      <c r="QS14" s="49"/>
      <c r="QT14" s="49"/>
      <c r="QU14" s="49"/>
      <c r="QV14" s="49"/>
      <c r="QW14" s="49"/>
      <c r="QX14" s="49"/>
      <c r="QY14" s="49"/>
      <c r="QZ14" s="49"/>
      <c r="RA14" s="49"/>
      <c r="RB14" s="49"/>
      <c r="RC14" s="49"/>
      <c r="RD14" s="49"/>
      <c r="RE14" s="49"/>
      <c r="RF14" s="49"/>
      <c r="RG14" s="49"/>
      <c r="RH14" s="49"/>
      <c r="RI14" s="49"/>
      <c r="RJ14" s="49"/>
      <c r="RK14" s="49"/>
      <c r="RL14" s="49"/>
      <c r="RM14" s="49"/>
      <c r="RN14" s="49"/>
      <c r="RO14" s="49"/>
      <c r="RP14" s="49"/>
      <c r="RQ14" s="49"/>
      <c r="RR14" s="49"/>
      <c r="RS14" s="49"/>
      <c r="RT14" s="49"/>
      <c r="RU14" s="49"/>
      <c r="RV14" s="49"/>
      <c r="RW14" s="49"/>
      <c r="RX14" s="49"/>
      <c r="RY14" s="49"/>
      <c r="RZ14" s="49"/>
      <c r="SA14" s="49"/>
      <c r="SB14" s="49"/>
      <c r="SC14" s="49"/>
      <c r="SD14" s="49"/>
      <c r="SE14" s="49"/>
      <c r="SF14" s="49"/>
      <c r="SG14" s="49"/>
      <c r="SH14" s="49"/>
      <c r="SI14" s="49"/>
      <c r="SJ14" s="49"/>
      <c r="SK14" s="49"/>
      <c r="SL14" s="49"/>
      <c r="SM14" s="49"/>
      <c r="SN14" s="49"/>
      <c r="SO14" s="49"/>
      <c r="SP14" s="49"/>
      <c r="SQ14" s="49"/>
      <c r="SR14" s="49"/>
      <c r="SS14" s="49"/>
      <c r="ST14" s="49"/>
      <c r="SU14" s="49"/>
      <c r="SV14" s="49"/>
      <c r="SW14" s="49"/>
      <c r="SX14" s="49"/>
      <c r="SY14" s="49"/>
      <c r="SZ14" s="49"/>
      <c r="TA14" s="49"/>
      <c r="TB14" s="49"/>
      <c r="TC14" s="49"/>
      <c r="TD14" s="49"/>
      <c r="TE14" s="49"/>
      <c r="TF14" s="49"/>
      <c r="TG14" s="49"/>
      <c r="TH14" s="49"/>
      <c r="TI14" s="49"/>
      <c r="TJ14" s="49"/>
      <c r="TK14" s="49"/>
      <c r="TL14" s="49"/>
      <c r="TM14" s="49"/>
      <c r="TN14" s="49"/>
      <c r="TO14" s="49"/>
      <c r="TP14" s="49"/>
      <c r="TQ14" s="49"/>
      <c r="TR14" s="49"/>
      <c r="TS14" s="49"/>
      <c r="TT14" s="49"/>
      <c r="TU14" s="49"/>
      <c r="TV14" s="49"/>
      <c r="TW14" s="49"/>
      <c r="TX14" s="49"/>
      <c r="TY14" s="49"/>
      <c r="TZ14" s="49"/>
      <c r="UA14" s="49"/>
      <c r="UB14" s="49"/>
      <c r="UC14" s="49"/>
      <c r="UD14" s="49"/>
      <c r="UE14" s="49"/>
      <c r="UF14" s="49"/>
      <c r="UG14" s="49"/>
      <c r="UH14" s="49"/>
      <c r="UI14" s="49"/>
      <c r="UJ14" s="49"/>
      <c r="UK14" s="49"/>
      <c r="UL14" s="49"/>
      <c r="UM14" s="49"/>
      <c r="UN14" s="49"/>
      <c r="UO14" s="49"/>
      <c r="UP14" s="49"/>
      <c r="UQ14" s="49"/>
      <c r="UR14" s="49"/>
      <c r="US14" s="49"/>
      <c r="UT14" s="49"/>
      <c r="UU14" s="49"/>
      <c r="UV14" s="49"/>
      <c r="UW14" s="49"/>
      <c r="UX14" s="49"/>
      <c r="UY14" s="49"/>
      <c r="UZ14" s="49"/>
      <c r="VA14" s="49"/>
      <c r="VB14" s="49"/>
      <c r="VC14" s="49"/>
      <c r="VD14" s="49"/>
      <c r="VE14" s="49"/>
      <c r="VF14" s="49"/>
      <c r="VG14" s="49"/>
      <c r="VH14" s="49"/>
      <c r="VI14" s="49"/>
      <c r="VJ14" s="49"/>
      <c r="VK14" s="49"/>
      <c r="VL14" s="49"/>
      <c r="VM14" s="49"/>
      <c r="VN14" s="49"/>
      <c r="VO14" s="49"/>
      <c r="VP14" s="49"/>
      <c r="VQ14" s="49"/>
      <c r="VR14" s="49"/>
      <c r="VS14" s="49"/>
      <c r="VT14" s="49"/>
      <c r="VU14" s="49"/>
      <c r="VV14" s="49"/>
      <c r="VW14" s="49"/>
      <c r="VX14" s="49"/>
      <c r="VY14" s="49"/>
      <c r="VZ14" s="49"/>
      <c r="WA14" s="49"/>
      <c r="WB14" s="49"/>
      <c r="WC14" s="49"/>
      <c r="WD14" s="49"/>
      <c r="WE14" s="49"/>
      <c r="WF14" s="49"/>
      <c r="WG14" s="49"/>
      <c r="WH14" s="49"/>
      <c r="WI14" s="49"/>
      <c r="WJ14" s="49"/>
      <c r="WK14" s="49"/>
      <c r="WL14" s="49"/>
      <c r="WM14" s="49"/>
      <c r="WN14" s="49"/>
      <c r="WO14" s="49"/>
      <c r="WP14" s="49"/>
      <c r="WQ14" s="49"/>
      <c r="WR14" s="49"/>
      <c r="WS14" s="49"/>
      <c r="WT14" s="49"/>
      <c r="WU14" s="49"/>
      <c r="WV14" s="49"/>
      <c r="WW14" s="49"/>
      <c r="WX14" s="49"/>
      <c r="WY14" s="49"/>
      <c r="WZ14" s="49"/>
      <c r="XA14" s="49"/>
      <c r="XB14" s="49"/>
      <c r="XC14" s="49"/>
      <c r="XD14" s="49"/>
      <c r="XE14" s="49"/>
      <c r="XF14" s="49"/>
      <c r="XG14" s="49"/>
      <c r="XH14" s="49"/>
      <c r="XI14" s="49"/>
      <c r="XJ14" s="49"/>
      <c r="XK14" s="49"/>
      <c r="XL14" s="49"/>
      <c r="XM14" s="49"/>
      <c r="XN14" s="49"/>
      <c r="XO14" s="49"/>
      <c r="XP14" s="49"/>
      <c r="XQ14" s="49"/>
      <c r="XR14" s="49"/>
      <c r="XS14" s="49"/>
      <c r="XT14" s="49"/>
      <c r="XU14" s="49"/>
      <c r="XV14" s="49"/>
      <c r="XW14" s="49"/>
      <c r="XX14" s="49"/>
      <c r="XY14" s="49"/>
      <c r="XZ14" s="49"/>
      <c r="YA14" s="49"/>
      <c r="YB14" s="49"/>
      <c r="YC14" s="49"/>
      <c r="YD14" s="49"/>
      <c r="YE14" s="49"/>
      <c r="YF14" s="49"/>
      <c r="YG14" s="49"/>
      <c r="YH14" s="49"/>
      <c r="YI14" s="49"/>
      <c r="YJ14" s="49"/>
      <c r="YK14" s="49"/>
      <c r="YL14" s="49"/>
      <c r="YM14" s="49"/>
      <c r="YN14" s="49"/>
      <c r="YO14" s="49"/>
      <c r="YP14" s="49"/>
      <c r="YQ14" s="49"/>
      <c r="YR14" s="49"/>
      <c r="YS14" s="49"/>
      <c r="YT14" s="49"/>
      <c r="YU14" s="49"/>
      <c r="YV14" s="49"/>
      <c r="YW14" s="49"/>
      <c r="YX14" s="49"/>
      <c r="YY14" s="49"/>
      <c r="YZ14" s="49"/>
      <c r="ZA14" s="49"/>
      <c r="ZB14" s="49"/>
      <c r="ZC14" s="49"/>
      <c r="ZD14" s="49"/>
      <c r="ZE14" s="49"/>
      <c r="ZF14" s="49"/>
      <c r="ZG14" s="49"/>
      <c r="ZH14" s="49"/>
      <c r="ZI14" s="49"/>
      <c r="ZJ14" s="49"/>
      <c r="ZK14" s="49"/>
      <c r="ZL14" s="49"/>
      <c r="ZM14" s="49"/>
      <c r="ZN14" s="49"/>
      <c r="ZO14" s="49"/>
      <c r="ZP14" s="49"/>
      <c r="ZQ14" s="49"/>
      <c r="ZR14" s="49"/>
      <c r="ZS14" s="49"/>
      <c r="ZT14" s="49"/>
      <c r="ZU14" s="49"/>
      <c r="ZV14" s="49"/>
      <c r="ZW14" s="49"/>
      <c r="ZX14" s="49"/>
      <c r="ZY14" s="49"/>
      <c r="ZZ14" s="49"/>
      <c r="AAA14" s="49"/>
      <c r="AAB14" s="49"/>
      <c r="AAC14" s="49"/>
      <c r="AAD14" s="49"/>
      <c r="AAE14" s="49"/>
      <c r="AAF14" s="49"/>
      <c r="AAG14" s="49"/>
      <c r="AAH14" s="49"/>
      <c r="AAI14" s="49"/>
      <c r="AAJ14" s="49"/>
      <c r="AAK14" s="49"/>
      <c r="AAL14" s="49"/>
      <c r="AAM14" s="49"/>
      <c r="AAN14" s="49"/>
      <c r="AAO14" s="49"/>
      <c r="AAP14" s="49"/>
      <c r="AAQ14" s="49"/>
      <c r="AAR14" s="49"/>
      <c r="AAS14" s="49"/>
      <c r="AAT14" s="49"/>
      <c r="AAU14" s="49"/>
      <c r="AAV14" s="49"/>
      <c r="AAW14" s="49"/>
      <c r="AAX14" s="49"/>
      <c r="AAY14" s="49"/>
      <c r="AAZ14" s="49"/>
      <c r="ABA14" s="49"/>
      <c r="ABB14" s="49"/>
      <c r="ABC14" s="49"/>
      <c r="ABD14" s="49"/>
      <c r="ABE14" s="49"/>
      <c r="ABF14" s="49"/>
      <c r="ABG14" s="49"/>
      <c r="ABH14" s="49"/>
      <c r="ABI14" s="49"/>
      <c r="ABJ14" s="49"/>
      <c r="ABK14" s="49"/>
      <c r="ABL14" s="49"/>
      <c r="ABM14" s="49"/>
      <c r="ABN14" s="49"/>
      <c r="ABO14" s="49"/>
      <c r="ABP14" s="49"/>
      <c r="ABQ14" s="49"/>
      <c r="ABR14" s="49"/>
      <c r="ABS14" s="49"/>
      <c r="ABT14" s="49"/>
      <c r="ABU14" s="49"/>
      <c r="ABV14" s="49"/>
      <c r="ABW14" s="49"/>
      <c r="ABX14" s="49"/>
      <c r="ABY14" s="49"/>
      <c r="ABZ14" s="49"/>
      <c r="ACA14" s="49"/>
      <c r="ACB14" s="49"/>
      <c r="ACC14" s="49"/>
      <c r="ACD14" s="49"/>
      <c r="ACE14" s="49"/>
      <c r="ACF14" s="49"/>
      <c r="ACG14" s="49"/>
      <c r="ACH14" s="49"/>
      <c r="ACI14" s="49"/>
      <c r="ACJ14" s="49"/>
      <c r="ACK14" s="49"/>
      <c r="ACL14" s="49"/>
      <c r="ACM14" s="49"/>
      <c r="ACN14" s="49"/>
      <c r="ACO14" s="49"/>
      <c r="ACP14" s="49"/>
      <c r="ACQ14" s="49"/>
      <c r="ACR14" s="49"/>
      <c r="ACS14" s="49"/>
      <c r="ACT14" s="49"/>
      <c r="ACU14" s="49"/>
      <c r="ACV14" s="49"/>
      <c r="ACW14" s="49"/>
      <c r="ACX14" s="49"/>
      <c r="ACY14" s="49"/>
      <c r="ACZ14" s="49"/>
      <c r="ADA14" s="49"/>
      <c r="ADB14" s="49"/>
      <c r="ADC14" s="49"/>
      <c r="ADD14" s="49"/>
      <c r="ADE14" s="49"/>
      <c r="ADF14" s="49"/>
      <c r="ADG14" s="49"/>
      <c r="ADH14" s="49"/>
      <c r="ADI14" s="49"/>
      <c r="ADJ14" s="49"/>
      <c r="ADK14" s="49"/>
      <c r="ADL14" s="49"/>
      <c r="ADM14" s="49"/>
      <c r="ADN14" s="49"/>
      <c r="ADO14" s="49"/>
      <c r="ADP14" s="49"/>
      <c r="ADQ14" s="49"/>
      <c r="ADR14" s="49"/>
      <c r="ADS14" s="49"/>
      <c r="ADT14" s="49"/>
      <c r="ADU14" s="49"/>
      <c r="ADV14" s="49"/>
      <c r="ADW14" s="49"/>
      <c r="ADX14" s="49"/>
      <c r="ADY14" s="49"/>
      <c r="ADZ14" s="49"/>
      <c r="AEA14" s="49"/>
      <c r="AEB14" s="49"/>
      <c r="AEC14" s="49"/>
      <c r="AED14" s="49"/>
      <c r="AEE14" s="49"/>
      <c r="AEF14" s="49"/>
      <c r="AEG14" s="49"/>
      <c r="AEH14" s="49"/>
      <c r="AEI14" s="49"/>
      <c r="AEJ14" s="49"/>
      <c r="AEK14" s="49"/>
      <c r="AEL14" s="49"/>
      <c r="AEM14" s="49"/>
      <c r="AEN14" s="49"/>
      <c r="AEO14" s="49"/>
      <c r="AEP14" s="49"/>
      <c r="AEQ14" s="49"/>
      <c r="AER14" s="49"/>
      <c r="AES14" s="49"/>
      <c r="AET14" s="49"/>
      <c r="AEU14" s="49"/>
      <c r="AEV14" s="49"/>
      <c r="AEW14" s="49"/>
      <c r="AEX14" s="49"/>
      <c r="AEY14" s="49"/>
      <c r="AEZ14" s="49"/>
      <c r="AFA14" s="49"/>
      <c r="AFB14" s="49"/>
      <c r="AFC14" s="49"/>
      <c r="AFD14" s="49"/>
      <c r="AFE14" s="49"/>
      <c r="AFF14" s="49"/>
      <c r="AFG14" s="49"/>
      <c r="AFH14" s="49"/>
      <c r="AFI14" s="49"/>
      <c r="AFJ14" s="49"/>
      <c r="AFK14" s="49"/>
      <c r="AFL14" s="49"/>
      <c r="AFM14" s="49"/>
      <c r="AFN14" s="49"/>
      <c r="AFO14" s="49"/>
      <c r="AFP14" s="49"/>
      <c r="AFQ14" s="49"/>
      <c r="AFR14" s="49"/>
      <c r="AFS14" s="49"/>
      <c r="AFT14" s="49"/>
      <c r="AFU14" s="49"/>
      <c r="AFV14" s="49"/>
      <c r="AFW14" s="49"/>
      <c r="AFX14" s="49"/>
      <c r="AFY14" s="49"/>
      <c r="AFZ14" s="49"/>
      <c r="AGA14" s="49"/>
      <c r="AGB14" s="49"/>
      <c r="AGC14" s="49"/>
      <c r="AGD14" s="49"/>
      <c r="AGE14" s="49"/>
      <c r="AGF14" s="49"/>
      <c r="AGG14" s="49"/>
      <c r="AGH14" s="49"/>
      <c r="AGI14" s="49"/>
      <c r="AGJ14" s="49"/>
      <c r="AGK14" s="49"/>
      <c r="AGL14" s="49"/>
      <c r="AGM14" s="49"/>
      <c r="AGN14" s="49"/>
      <c r="AGO14" s="49"/>
      <c r="AGP14" s="49"/>
      <c r="AGQ14" s="49"/>
      <c r="AGR14" s="49"/>
      <c r="AGS14" s="49"/>
      <c r="AGT14" s="49"/>
      <c r="AGU14" s="49"/>
      <c r="AGV14" s="49"/>
      <c r="AGW14" s="49"/>
      <c r="AGX14" s="49"/>
      <c r="AGY14" s="49"/>
      <c r="AGZ14" s="49"/>
      <c r="AHA14" s="49"/>
      <c r="AHB14" s="49"/>
      <c r="AHC14" s="49"/>
      <c r="AHD14" s="49"/>
      <c r="AHE14" s="49"/>
      <c r="AHF14" s="49"/>
      <c r="AHG14" s="49"/>
      <c r="AHH14" s="49"/>
      <c r="AHI14" s="49"/>
      <c r="AHJ14" s="49"/>
      <c r="AHK14" s="49"/>
      <c r="AHL14" s="49"/>
      <c r="AHM14" s="49"/>
      <c r="AHN14" s="49"/>
      <c r="AHO14" s="49"/>
      <c r="AHP14" s="49"/>
      <c r="AHQ14" s="49"/>
      <c r="AHR14" s="49"/>
      <c r="AHS14" s="49"/>
      <c r="AHT14" s="49"/>
      <c r="AHU14" s="49"/>
      <c r="AHV14" s="49"/>
      <c r="AHW14" s="49"/>
      <c r="AHX14" s="49"/>
      <c r="AHY14" s="49"/>
      <c r="AHZ14" s="49"/>
      <c r="AIA14" s="49"/>
      <c r="AIB14" s="49"/>
      <c r="AIC14" s="49"/>
      <c r="AID14" s="49"/>
      <c r="AIE14" s="49"/>
      <c r="AIF14" s="49"/>
      <c r="AIG14" s="49"/>
      <c r="AIH14" s="49"/>
      <c r="AII14" s="49"/>
      <c r="AIJ14" s="49"/>
      <c r="AIK14" s="49"/>
      <c r="AIL14" s="49"/>
      <c r="AIM14" s="49"/>
      <c r="AIN14" s="49"/>
      <c r="AIO14" s="49"/>
      <c r="AIP14" s="49"/>
      <c r="AIQ14" s="49"/>
      <c r="AIR14" s="49"/>
      <c r="AIS14" s="49"/>
      <c r="AIT14" s="49"/>
      <c r="AIU14" s="49"/>
      <c r="AIV14" s="49"/>
      <c r="AIW14" s="49"/>
      <c r="AIX14" s="49"/>
      <c r="AIY14" s="49"/>
      <c r="AIZ14" s="49"/>
      <c r="AJA14" s="49"/>
      <c r="AJB14" s="49"/>
      <c r="AJC14" s="49"/>
      <c r="AJD14" s="49"/>
      <c r="AJE14" s="49"/>
      <c r="AJF14" s="49"/>
      <c r="AJG14" s="49"/>
      <c r="AJH14" s="49"/>
      <c r="AJI14" s="49"/>
      <c r="AJJ14" s="49"/>
      <c r="AJK14" s="49"/>
      <c r="AJL14" s="49"/>
      <c r="AJM14" s="49"/>
      <c r="AJN14" s="49"/>
      <c r="AJO14" s="49"/>
      <c r="AJP14" s="49"/>
      <c r="AJQ14" s="49"/>
      <c r="AJR14" s="49"/>
      <c r="AJS14" s="49"/>
      <c r="AJT14" s="49"/>
      <c r="AJU14" s="49"/>
      <c r="AJV14" s="49"/>
      <c r="AJW14" s="49"/>
      <c r="AJX14" s="49"/>
      <c r="AJY14" s="49"/>
      <c r="AJZ14" s="49"/>
      <c r="AKA14" s="49"/>
      <c r="AKB14" s="49"/>
      <c r="AKC14" s="49"/>
      <c r="AKD14" s="49"/>
      <c r="AKE14" s="49"/>
      <c r="AKF14" s="49"/>
      <c r="AKG14" s="49"/>
      <c r="AKH14" s="49"/>
      <c r="AKI14" s="49"/>
      <c r="AKJ14" s="49"/>
      <c r="AKK14" s="49"/>
      <c r="AKL14" s="49"/>
      <c r="AKM14" s="49"/>
      <c r="AKN14" s="49"/>
      <c r="AKO14" s="49"/>
      <c r="AKP14" s="49"/>
      <c r="AKQ14" s="49"/>
      <c r="AKR14" s="49"/>
      <c r="AKS14" s="49"/>
      <c r="AKT14" s="49"/>
      <c r="AKU14" s="49"/>
      <c r="AKV14" s="49"/>
      <c r="AKW14" s="49"/>
      <c r="AKX14" s="49"/>
      <c r="AKY14" s="49"/>
      <c r="AKZ14" s="49"/>
      <c r="ALA14" s="49"/>
      <c r="ALB14" s="49"/>
      <c r="ALC14" s="49"/>
      <c r="ALD14" s="49"/>
      <c r="ALE14" s="49"/>
      <c r="ALF14" s="49"/>
      <c r="ALG14" s="49"/>
    </row>
    <row r="15" spans="1:1009" ht="13.2" customHeight="1" x14ac:dyDescent="0.5">
      <c r="B15" s="88"/>
      <c r="C15" s="88"/>
      <c r="D15" s="88"/>
    </row>
    <row r="16" spans="1:1009" s="79" customFormat="1" ht="22.5" customHeight="1" x14ac:dyDescent="0.4">
      <c r="B16" s="214" t="s">
        <v>100</v>
      </c>
      <c r="C16" s="215"/>
      <c r="D16" s="159"/>
      <c r="ALH16" s="49"/>
      <c r="ALI16" s="49"/>
      <c r="ALJ16" s="49"/>
      <c r="ALK16" s="49"/>
      <c r="ALL16" s="49"/>
      <c r="ALM16" s="49"/>
      <c r="ALN16" s="49"/>
      <c r="ALO16" s="49"/>
      <c r="ALP16" s="49"/>
      <c r="ALQ16" s="49"/>
      <c r="ALR16" s="49"/>
      <c r="ALS16" s="49"/>
      <c r="ALT16" s="49"/>
      <c r="ALU16" s="49"/>
    </row>
    <row r="17" spans="1:1009" s="79" customFormat="1" ht="22.5" customHeight="1" x14ac:dyDescent="0.4">
      <c r="B17" s="90" t="s">
        <v>101</v>
      </c>
      <c r="C17" s="90" t="s">
        <v>102</v>
      </c>
      <c r="D17" s="159"/>
      <c r="ALH17" s="49"/>
      <c r="ALI17" s="49"/>
      <c r="ALJ17" s="49"/>
      <c r="ALK17" s="49"/>
      <c r="ALL17" s="49"/>
      <c r="ALM17" s="49"/>
      <c r="ALN17" s="49"/>
      <c r="ALO17" s="49"/>
      <c r="ALP17" s="49"/>
      <c r="ALQ17" s="49"/>
      <c r="ALR17" s="49"/>
      <c r="ALS17" s="49"/>
      <c r="ALT17" s="49"/>
      <c r="ALU17" s="49"/>
    </row>
    <row r="18" spans="1:1009" s="79" customFormat="1" ht="22.5" customHeight="1" x14ac:dyDescent="0.5">
      <c r="B18" s="91" t="s">
        <v>103</v>
      </c>
      <c r="C18" s="91" t="s">
        <v>104</v>
      </c>
      <c r="D18" s="86">
        <f>VPTA!F23</f>
        <v>64373.297599999991</v>
      </c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</row>
    <row r="19" spans="1:1009" s="79" customFormat="1" ht="22.5" customHeight="1" x14ac:dyDescent="0.4">
      <c r="B19" s="91" t="s">
        <v>105</v>
      </c>
      <c r="C19" s="91" t="s">
        <v>106</v>
      </c>
      <c r="D19" s="92">
        <f>'Plano Orçamentario'!G19</f>
        <v>17020.755000000001</v>
      </c>
      <c r="ALH19" s="49"/>
      <c r="ALI19" s="49"/>
      <c r="ALJ19" s="49"/>
      <c r="ALK19" s="49"/>
      <c r="ALL19" s="49"/>
      <c r="ALM19" s="49"/>
      <c r="ALN19" s="49"/>
      <c r="ALO19" s="49"/>
      <c r="ALP19" s="49"/>
      <c r="ALQ19" s="49"/>
      <c r="ALR19" s="49"/>
      <c r="ALS19" s="49"/>
      <c r="ALT19" s="49"/>
      <c r="ALU19" s="49"/>
    </row>
    <row r="20" spans="1:1009" s="79" customFormat="1" ht="22.5" customHeight="1" x14ac:dyDescent="0.5">
      <c r="B20" s="91" t="s">
        <v>107</v>
      </c>
      <c r="C20" s="91" t="s">
        <v>108</v>
      </c>
      <c r="D20" s="93">
        <f>'Plano Orçamentario'!G18</f>
        <v>4645.3500000000004</v>
      </c>
      <c r="ALH20" s="49"/>
      <c r="ALI20" s="49"/>
      <c r="ALJ20" s="49"/>
      <c r="ALK20" s="49"/>
      <c r="ALL20" s="49"/>
      <c r="ALM20" s="49"/>
      <c r="ALN20" s="49"/>
      <c r="ALO20" s="49"/>
      <c r="ALP20" s="49"/>
      <c r="ALQ20" s="49"/>
      <c r="ALR20" s="49"/>
      <c r="ALS20" s="49"/>
      <c r="ALT20" s="49"/>
      <c r="ALU20" s="49"/>
    </row>
    <row r="21" spans="1:1009" s="79" customFormat="1" ht="22.5" customHeight="1" x14ac:dyDescent="0.5">
      <c r="B21" s="91" t="s">
        <v>109</v>
      </c>
      <c r="C21" s="91" t="s">
        <v>9</v>
      </c>
      <c r="D21" s="93">
        <f>'Plano Orçamentario'!G20</f>
        <v>13885.320292319997</v>
      </c>
      <c r="ALH21" s="49"/>
      <c r="ALI21" s="49"/>
      <c r="ALJ21" s="49"/>
      <c r="ALK21" s="49"/>
      <c r="ALL21" s="49"/>
      <c r="ALM21" s="49"/>
      <c r="ALN21" s="49"/>
      <c r="ALO21" s="49"/>
      <c r="ALP21" s="49"/>
      <c r="ALQ21" s="49"/>
      <c r="ALR21" s="49"/>
      <c r="ALS21" s="49"/>
      <c r="ALT21" s="49"/>
      <c r="ALU21" s="49"/>
    </row>
    <row r="22" spans="1:1009" s="79" customFormat="1" ht="22.5" customHeight="1" x14ac:dyDescent="0.4">
      <c r="B22" s="214" t="s">
        <v>110</v>
      </c>
      <c r="C22" s="215"/>
      <c r="D22" s="159"/>
      <c r="ALH22" s="49"/>
      <c r="ALI22" s="49"/>
      <c r="ALJ22" s="49"/>
      <c r="ALK22" s="49"/>
      <c r="ALL22" s="49"/>
      <c r="ALM22" s="49"/>
      <c r="ALN22" s="49"/>
      <c r="ALO22" s="49"/>
      <c r="ALP22" s="49"/>
      <c r="ALQ22" s="49"/>
      <c r="ALR22" s="49"/>
      <c r="ALS22" s="49"/>
      <c r="ALT22" s="49"/>
      <c r="ALU22" s="49"/>
    </row>
    <row r="23" spans="1:1009" s="79" customFormat="1" ht="22.5" customHeight="1" x14ac:dyDescent="0.4">
      <c r="B23" s="90" t="s">
        <v>111</v>
      </c>
      <c r="C23" s="90" t="s">
        <v>112</v>
      </c>
      <c r="D23" s="160"/>
      <c r="ALH23" s="49"/>
      <c r="ALI23" s="49"/>
      <c r="ALJ23" s="49"/>
      <c r="ALK23" s="49"/>
      <c r="ALL23" s="49"/>
      <c r="ALM23" s="49"/>
      <c r="ALN23" s="49"/>
      <c r="ALO23" s="49"/>
      <c r="ALP23" s="49"/>
      <c r="ALQ23" s="49"/>
      <c r="ALR23" s="49"/>
      <c r="ALS23" s="49"/>
      <c r="ALT23" s="49"/>
      <c r="ALU23" s="49"/>
    </row>
    <row r="24" spans="1:1009" s="79" customFormat="1" ht="22.5" customHeight="1" x14ac:dyDescent="0.5">
      <c r="B24" s="91" t="s">
        <v>113</v>
      </c>
      <c r="C24" s="91" t="s">
        <v>153</v>
      </c>
      <c r="D24" s="87">
        <v>2890.89</v>
      </c>
      <c r="ALH24" s="49"/>
      <c r="ALI24" s="49"/>
      <c r="ALJ24" s="49"/>
      <c r="ALK24" s="49"/>
      <c r="ALL24" s="49"/>
      <c r="ALM24" s="49"/>
      <c r="ALN24" s="49"/>
      <c r="ALO24" s="49"/>
      <c r="ALP24" s="49"/>
      <c r="ALQ24" s="49"/>
      <c r="ALR24" s="49"/>
      <c r="ALS24" s="49"/>
      <c r="ALT24" s="49"/>
      <c r="ALU24" s="49"/>
    </row>
    <row r="25" spans="1:1009" s="79" customFormat="1" ht="22.5" customHeight="1" x14ac:dyDescent="0.5">
      <c r="B25" s="91" t="s">
        <v>115</v>
      </c>
      <c r="C25" s="91" t="s">
        <v>114</v>
      </c>
      <c r="D25" s="87">
        <v>1000</v>
      </c>
      <c r="ALH25" s="49"/>
      <c r="ALI25" s="49"/>
      <c r="ALJ25" s="49"/>
      <c r="ALK25" s="49"/>
      <c r="ALL25" s="49"/>
      <c r="ALM25" s="49"/>
      <c r="ALN25" s="49"/>
      <c r="ALO25" s="49"/>
      <c r="ALP25" s="49"/>
      <c r="ALQ25" s="49"/>
      <c r="ALR25" s="49"/>
      <c r="ALS25" s="49"/>
      <c r="ALT25" s="49"/>
      <c r="ALU25" s="49"/>
    </row>
    <row r="26" spans="1:1009" s="79" customFormat="1" ht="22.5" customHeight="1" x14ac:dyDescent="0.5">
      <c r="B26" s="91" t="s">
        <v>117</v>
      </c>
      <c r="C26" s="91" t="s">
        <v>116</v>
      </c>
      <c r="D26" s="87">
        <v>500</v>
      </c>
      <c r="ALH26" s="49"/>
      <c r="ALI26" s="49"/>
      <c r="ALJ26" s="49"/>
      <c r="ALK26" s="49"/>
      <c r="ALL26" s="49"/>
      <c r="ALM26" s="49"/>
      <c r="ALN26" s="49"/>
      <c r="ALO26" s="49"/>
      <c r="ALP26" s="49"/>
      <c r="ALQ26" s="49"/>
      <c r="ALR26" s="49"/>
      <c r="ALS26" s="49"/>
      <c r="ALT26" s="49"/>
      <c r="ALU26" s="49"/>
    </row>
    <row r="27" spans="1:1009" s="79" customFormat="1" ht="22.5" customHeight="1" x14ac:dyDescent="0.4">
      <c r="B27" s="90" t="s">
        <v>118</v>
      </c>
      <c r="C27" s="90" t="s">
        <v>119</v>
      </c>
      <c r="D27" s="159"/>
      <c r="ALH27" s="49"/>
      <c r="ALI27" s="49"/>
      <c r="ALJ27" s="49"/>
      <c r="ALK27" s="49"/>
      <c r="ALL27" s="49"/>
      <c r="ALM27" s="49"/>
      <c r="ALN27" s="49"/>
      <c r="ALO27" s="49"/>
      <c r="ALP27" s="49"/>
      <c r="ALQ27" s="49"/>
      <c r="ALR27" s="49"/>
      <c r="ALS27" s="49"/>
      <c r="ALT27" s="49"/>
      <c r="ALU27" s="49"/>
    </row>
    <row r="28" spans="1:1009" s="79" customFormat="1" ht="22.5" customHeight="1" x14ac:dyDescent="0.5">
      <c r="B28" s="91" t="s">
        <v>120</v>
      </c>
      <c r="C28" s="91" t="s">
        <v>121</v>
      </c>
      <c r="D28" s="87">
        <v>3500</v>
      </c>
      <c r="ALH28" s="49"/>
      <c r="ALI28" s="49"/>
      <c r="ALJ28" s="49"/>
      <c r="ALK28" s="49"/>
      <c r="ALL28" s="49"/>
      <c r="ALM28" s="49"/>
      <c r="ALN28" s="49"/>
      <c r="ALO28" s="49"/>
      <c r="ALP28" s="49"/>
      <c r="ALQ28" s="49"/>
      <c r="ALR28" s="49"/>
      <c r="ALS28" s="49"/>
      <c r="ALT28" s="49"/>
      <c r="ALU28" s="49"/>
    </row>
    <row r="29" spans="1:1009" s="79" customFormat="1" ht="37.5" customHeight="1" x14ac:dyDescent="0.4">
      <c r="B29" s="90" t="s">
        <v>122</v>
      </c>
      <c r="C29" s="90" t="s">
        <v>123</v>
      </c>
      <c r="D29" s="159"/>
      <c r="ALH29" s="49"/>
      <c r="ALI29" s="49"/>
      <c r="ALJ29" s="49"/>
      <c r="ALK29" s="49"/>
      <c r="ALL29" s="49"/>
      <c r="ALM29" s="49"/>
      <c r="ALN29" s="49"/>
      <c r="ALO29" s="49"/>
      <c r="ALP29" s="49"/>
      <c r="ALQ29" s="49"/>
      <c r="ALR29" s="49"/>
      <c r="ALS29" s="49"/>
      <c r="ALT29" s="49"/>
      <c r="ALU29" s="49"/>
    </row>
    <row r="30" spans="1:1009" s="79" customFormat="1" ht="25.8" x14ac:dyDescent="0.5">
      <c r="B30" s="91" t="s">
        <v>124</v>
      </c>
      <c r="C30" s="91" t="s">
        <v>125</v>
      </c>
      <c r="D30" s="87">
        <v>1000</v>
      </c>
      <c r="ALH30" s="49"/>
      <c r="ALI30" s="49"/>
      <c r="ALJ30" s="49"/>
      <c r="ALK30" s="49"/>
      <c r="ALL30" s="49"/>
      <c r="ALM30" s="49"/>
      <c r="ALN30" s="49"/>
      <c r="ALO30" s="49"/>
      <c r="ALP30" s="49"/>
      <c r="ALQ30" s="49"/>
      <c r="ALR30" s="49"/>
      <c r="ALS30" s="49"/>
      <c r="ALT30" s="49"/>
      <c r="ALU30" s="49"/>
    </row>
    <row r="31" spans="1:1009" s="79" customFormat="1" ht="25.8" x14ac:dyDescent="0.5">
      <c r="B31" s="91" t="s">
        <v>126</v>
      </c>
      <c r="C31" s="91" t="s">
        <v>164</v>
      </c>
      <c r="D31" s="87">
        <v>300</v>
      </c>
      <c r="ALH31" s="49"/>
      <c r="ALI31" s="49"/>
      <c r="ALJ31" s="49"/>
      <c r="ALK31" s="49"/>
      <c r="ALL31" s="49"/>
      <c r="ALM31" s="49"/>
      <c r="ALN31" s="49"/>
      <c r="ALO31" s="49"/>
      <c r="ALP31" s="49"/>
      <c r="ALQ31" s="49"/>
      <c r="ALR31" s="49"/>
      <c r="ALS31" s="49"/>
      <c r="ALT31" s="49"/>
      <c r="ALU31" s="49"/>
    </row>
    <row r="32" spans="1:1009" s="76" customFormat="1" ht="25.8" x14ac:dyDescent="0.5">
      <c r="A32" s="79"/>
      <c r="B32" s="91" t="s">
        <v>127</v>
      </c>
      <c r="C32" s="91" t="s">
        <v>128</v>
      </c>
      <c r="D32" s="87">
        <v>500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  <c r="IU32" s="79"/>
      <c r="IV32" s="79"/>
      <c r="IW32" s="79"/>
      <c r="IX32" s="79"/>
      <c r="IY32" s="79"/>
      <c r="IZ32" s="79"/>
      <c r="JA32" s="79"/>
      <c r="JB32" s="79"/>
      <c r="JC32" s="79"/>
      <c r="JD32" s="79"/>
      <c r="JE32" s="79"/>
      <c r="JF32" s="79"/>
      <c r="JG32" s="79"/>
      <c r="JH32" s="79"/>
      <c r="JI32" s="79"/>
      <c r="JJ32" s="79"/>
      <c r="JK32" s="79"/>
      <c r="JL32" s="79"/>
      <c r="JM32" s="79"/>
      <c r="JN32" s="79"/>
      <c r="JO32" s="79"/>
      <c r="JP32" s="79"/>
      <c r="JQ32" s="79"/>
      <c r="JR32" s="79"/>
      <c r="JS32" s="79"/>
      <c r="JT32" s="79"/>
      <c r="JU32" s="79"/>
      <c r="JV32" s="79"/>
      <c r="JW32" s="79"/>
      <c r="JX32" s="79"/>
      <c r="JY32" s="79"/>
      <c r="JZ32" s="79"/>
      <c r="KA32" s="79"/>
      <c r="KB32" s="79"/>
      <c r="KC32" s="79"/>
      <c r="KD32" s="79"/>
      <c r="KE32" s="79"/>
      <c r="KF32" s="79"/>
      <c r="KG32" s="79"/>
      <c r="KH32" s="79"/>
      <c r="KI32" s="79"/>
      <c r="KJ32" s="79"/>
      <c r="KK32" s="79"/>
      <c r="KL32" s="79"/>
      <c r="KM32" s="79"/>
      <c r="KN32" s="79"/>
      <c r="KO32" s="79"/>
      <c r="KP32" s="79"/>
      <c r="KQ32" s="79"/>
      <c r="KR32" s="79"/>
      <c r="KS32" s="79"/>
      <c r="KT32" s="79"/>
      <c r="KU32" s="79"/>
      <c r="KV32" s="79"/>
      <c r="KW32" s="79"/>
      <c r="KX32" s="79"/>
      <c r="KY32" s="79"/>
      <c r="KZ32" s="79"/>
      <c r="LA32" s="79"/>
      <c r="LB32" s="79"/>
      <c r="LC32" s="79"/>
      <c r="LD32" s="79"/>
      <c r="LE32" s="79"/>
      <c r="LF32" s="79"/>
      <c r="LG32" s="79"/>
      <c r="LH32" s="79"/>
      <c r="LI32" s="79"/>
      <c r="LJ32" s="79"/>
      <c r="LK32" s="79"/>
      <c r="LL32" s="79"/>
      <c r="LM32" s="79"/>
      <c r="LN32" s="79"/>
      <c r="LO32" s="79"/>
      <c r="LP32" s="79"/>
      <c r="LQ32" s="79"/>
      <c r="LR32" s="79"/>
      <c r="LS32" s="79"/>
      <c r="LT32" s="79"/>
      <c r="LU32" s="79"/>
      <c r="LV32" s="79"/>
      <c r="LW32" s="79"/>
      <c r="LX32" s="79"/>
      <c r="LY32" s="79"/>
      <c r="LZ32" s="79"/>
      <c r="MA32" s="79"/>
      <c r="MB32" s="79"/>
      <c r="MC32" s="79"/>
      <c r="MD32" s="79"/>
      <c r="ME32" s="79"/>
      <c r="MF32" s="79"/>
      <c r="MG32" s="79"/>
      <c r="MH32" s="79"/>
      <c r="MI32" s="79"/>
      <c r="MJ32" s="79"/>
      <c r="MK32" s="79"/>
      <c r="ML32" s="79"/>
      <c r="MM32" s="79"/>
      <c r="MN32" s="79"/>
      <c r="MO32" s="79"/>
      <c r="MP32" s="79"/>
      <c r="MQ32" s="79"/>
      <c r="MR32" s="79"/>
      <c r="MS32" s="79"/>
      <c r="MT32" s="79"/>
      <c r="MU32" s="79"/>
      <c r="MV32" s="79"/>
      <c r="MW32" s="79"/>
      <c r="MX32" s="79"/>
      <c r="MY32" s="79"/>
      <c r="MZ32" s="79"/>
      <c r="NA32" s="79"/>
      <c r="NB32" s="79"/>
      <c r="NC32" s="79"/>
      <c r="ND32" s="79"/>
      <c r="NE32" s="79"/>
      <c r="NF32" s="79"/>
      <c r="NG32" s="79"/>
      <c r="NH32" s="79"/>
      <c r="NI32" s="79"/>
      <c r="NJ32" s="79"/>
      <c r="NK32" s="79"/>
      <c r="NL32" s="79"/>
      <c r="NM32" s="79"/>
      <c r="NN32" s="79"/>
      <c r="NO32" s="79"/>
      <c r="NP32" s="79"/>
      <c r="NQ32" s="79"/>
      <c r="NR32" s="79"/>
      <c r="NS32" s="79"/>
      <c r="NT32" s="79"/>
      <c r="NU32" s="79"/>
      <c r="NV32" s="79"/>
      <c r="NW32" s="79"/>
      <c r="NX32" s="79"/>
      <c r="NY32" s="79"/>
      <c r="NZ32" s="79"/>
      <c r="OA32" s="79"/>
      <c r="OB32" s="79"/>
      <c r="OC32" s="79"/>
      <c r="OD32" s="79"/>
      <c r="OE32" s="79"/>
      <c r="OF32" s="79"/>
      <c r="OG32" s="79"/>
      <c r="OH32" s="79"/>
      <c r="OI32" s="79"/>
      <c r="OJ32" s="79"/>
      <c r="OK32" s="79"/>
      <c r="OL32" s="79"/>
      <c r="OM32" s="79"/>
      <c r="ON32" s="79"/>
      <c r="OO32" s="79"/>
      <c r="OP32" s="79"/>
      <c r="OQ32" s="79"/>
      <c r="OR32" s="79"/>
      <c r="OS32" s="79"/>
      <c r="OT32" s="79"/>
      <c r="OU32" s="79"/>
      <c r="OV32" s="79"/>
      <c r="OW32" s="79"/>
      <c r="OX32" s="79"/>
      <c r="OY32" s="79"/>
      <c r="OZ32" s="79"/>
      <c r="PA32" s="79"/>
      <c r="PB32" s="79"/>
      <c r="PC32" s="79"/>
      <c r="PD32" s="79"/>
      <c r="PE32" s="79"/>
      <c r="PF32" s="79"/>
      <c r="PG32" s="79"/>
      <c r="PH32" s="79"/>
      <c r="PI32" s="79"/>
      <c r="PJ32" s="79"/>
      <c r="PK32" s="79"/>
      <c r="PL32" s="79"/>
      <c r="PM32" s="79"/>
      <c r="PN32" s="79"/>
      <c r="PO32" s="79"/>
      <c r="PP32" s="79"/>
      <c r="PQ32" s="79"/>
      <c r="PR32" s="79"/>
      <c r="PS32" s="79"/>
      <c r="PT32" s="79"/>
      <c r="PU32" s="79"/>
      <c r="PV32" s="79"/>
      <c r="PW32" s="79"/>
      <c r="PX32" s="79"/>
      <c r="PY32" s="79"/>
      <c r="PZ32" s="79"/>
      <c r="QA32" s="79"/>
      <c r="QB32" s="79"/>
      <c r="QC32" s="79"/>
      <c r="QD32" s="79"/>
      <c r="QE32" s="79"/>
      <c r="QF32" s="79"/>
      <c r="QG32" s="79"/>
      <c r="QH32" s="79"/>
      <c r="QI32" s="79"/>
      <c r="QJ32" s="79"/>
      <c r="QK32" s="79"/>
      <c r="QL32" s="79"/>
      <c r="QM32" s="79"/>
      <c r="QN32" s="79"/>
      <c r="QO32" s="79"/>
      <c r="QP32" s="79"/>
      <c r="QQ32" s="79"/>
      <c r="QR32" s="79"/>
      <c r="QS32" s="79"/>
      <c r="QT32" s="79"/>
      <c r="QU32" s="79"/>
      <c r="QV32" s="79"/>
      <c r="QW32" s="79"/>
      <c r="QX32" s="79"/>
      <c r="QY32" s="79"/>
      <c r="QZ32" s="79"/>
      <c r="RA32" s="79"/>
      <c r="RB32" s="79"/>
      <c r="RC32" s="79"/>
      <c r="RD32" s="79"/>
      <c r="RE32" s="79"/>
      <c r="RF32" s="79"/>
      <c r="RG32" s="79"/>
      <c r="RH32" s="79"/>
      <c r="RI32" s="79"/>
      <c r="RJ32" s="79"/>
      <c r="RK32" s="79"/>
      <c r="RL32" s="79"/>
      <c r="RM32" s="79"/>
      <c r="RN32" s="79"/>
      <c r="RO32" s="79"/>
      <c r="RP32" s="79"/>
      <c r="RQ32" s="79"/>
      <c r="RR32" s="79"/>
      <c r="RS32" s="79"/>
      <c r="RT32" s="79"/>
      <c r="RU32" s="79"/>
      <c r="RV32" s="79"/>
      <c r="RW32" s="79"/>
      <c r="RX32" s="79"/>
      <c r="RY32" s="79"/>
      <c r="RZ32" s="79"/>
      <c r="SA32" s="79"/>
      <c r="SB32" s="79"/>
      <c r="SC32" s="79"/>
      <c r="SD32" s="79"/>
      <c r="SE32" s="79"/>
      <c r="SF32" s="79"/>
      <c r="SG32" s="79"/>
      <c r="SH32" s="79"/>
      <c r="SI32" s="79"/>
      <c r="SJ32" s="79"/>
      <c r="SK32" s="79"/>
      <c r="SL32" s="79"/>
      <c r="SM32" s="79"/>
      <c r="SN32" s="79"/>
      <c r="SO32" s="79"/>
      <c r="SP32" s="79"/>
      <c r="SQ32" s="79"/>
      <c r="SR32" s="79"/>
      <c r="SS32" s="79"/>
      <c r="ST32" s="79"/>
      <c r="SU32" s="79"/>
      <c r="SV32" s="79"/>
      <c r="SW32" s="79"/>
      <c r="SX32" s="79"/>
      <c r="SY32" s="79"/>
      <c r="SZ32" s="79"/>
      <c r="TA32" s="79"/>
      <c r="TB32" s="79"/>
      <c r="TC32" s="79"/>
      <c r="TD32" s="79"/>
      <c r="TE32" s="79"/>
      <c r="TF32" s="79"/>
      <c r="TG32" s="79"/>
      <c r="TH32" s="79"/>
      <c r="TI32" s="79"/>
      <c r="TJ32" s="79"/>
      <c r="TK32" s="79"/>
      <c r="TL32" s="79"/>
      <c r="TM32" s="79"/>
      <c r="TN32" s="79"/>
      <c r="TO32" s="79"/>
      <c r="TP32" s="79"/>
      <c r="TQ32" s="79"/>
      <c r="TR32" s="79"/>
      <c r="TS32" s="79"/>
      <c r="TT32" s="79"/>
      <c r="TU32" s="79"/>
      <c r="TV32" s="79"/>
      <c r="TW32" s="79"/>
      <c r="TX32" s="79"/>
      <c r="TY32" s="79"/>
      <c r="TZ32" s="79"/>
      <c r="UA32" s="79"/>
      <c r="UB32" s="79"/>
      <c r="UC32" s="79"/>
      <c r="UD32" s="79"/>
      <c r="UE32" s="79"/>
      <c r="UF32" s="79"/>
      <c r="UG32" s="79"/>
      <c r="UH32" s="79"/>
      <c r="UI32" s="79"/>
      <c r="UJ32" s="79"/>
      <c r="UK32" s="79"/>
      <c r="UL32" s="79"/>
      <c r="UM32" s="79"/>
      <c r="UN32" s="79"/>
      <c r="UO32" s="79"/>
      <c r="UP32" s="79"/>
      <c r="UQ32" s="79"/>
      <c r="UR32" s="79"/>
      <c r="US32" s="79"/>
      <c r="UT32" s="79"/>
      <c r="UU32" s="79"/>
      <c r="UV32" s="79"/>
      <c r="UW32" s="79"/>
      <c r="UX32" s="79"/>
      <c r="UY32" s="79"/>
      <c r="UZ32" s="79"/>
      <c r="VA32" s="79"/>
      <c r="VB32" s="79"/>
      <c r="VC32" s="79"/>
      <c r="VD32" s="79"/>
      <c r="VE32" s="79"/>
      <c r="VF32" s="79"/>
      <c r="VG32" s="79"/>
      <c r="VH32" s="79"/>
      <c r="VI32" s="79"/>
      <c r="VJ32" s="79"/>
      <c r="VK32" s="79"/>
      <c r="VL32" s="79"/>
      <c r="VM32" s="79"/>
      <c r="VN32" s="79"/>
      <c r="VO32" s="79"/>
      <c r="VP32" s="79"/>
      <c r="VQ32" s="79"/>
      <c r="VR32" s="79"/>
      <c r="VS32" s="79"/>
      <c r="VT32" s="79"/>
      <c r="VU32" s="79"/>
      <c r="VV32" s="79"/>
      <c r="VW32" s="79"/>
      <c r="VX32" s="79"/>
      <c r="VY32" s="79"/>
      <c r="VZ32" s="79"/>
      <c r="WA32" s="79"/>
      <c r="WB32" s="79"/>
      <c r="WC32" s="79"/>
      <c r="WD32" s="79"/>
      <c r="WE32" s="79"/>
      <c r="WF32" s="79"/>
      <c r="WG32" s="79"/>
      <c r="WH32" s="79"/>
      <c r="WI32" s="79"/>
      <c r="WJ32" s="79"/>
      <c r="WK32" s="79"/>
      <c r="WL32" s="79"/>
      <c r="WM32" s="79"/>
      <c r="WN32" s="79"/>
      <c r="WO32" s="79"/>
      <c r="WP32" s="79"/>
      <c r="WQ32" s="79"/>
      <c r="WR32" s="79"/>
      <c r="WS32" s="79"/>
      <c r="WT32" s="79"/>
      <c r="WU32" s="79"/>
      <c r="WV32" s="79"/>
      <c r="WW32" s="79"/>
      <c r="WX32" s="79"/>
      <c r="WY32" s="79"/>
      <c r="WZ32" s="79"/>
      <c r="XA32" s="79"/>
      <c r="XB32" s="79"/>
      <c r="XC32" s="79"/>
      <c r="XD32" s="79"/>
      <c r="XE32" s="79"/>
      <c r="XF32" s="79"/>
      <c r="XG32" s="79"/>
      <c r="XH32" s="79"/>
      <c r="XI32" s="79"/>
      <c r="XJ32" s="79"/>
      <c r="XK32" s="79"/>
      <c r="XL32" s="79"/>
      <c r="XM32" s="79"/>
      <c r="XN32" s="79"/>
      <c r="XO32" s="79"/>
      <c r="XP32" s="79"/>
      <c r="XQ32" s="79"/>
      <c r="XR32" s="79"/>
      <c r="XS32" s="79"/>
      <c r="XT32" s="79"/>
      <c r="XU32" s="79"/>
      <c r="XV32" s="79"/>
      <c r="XW32" s="79"/>
      <c r="XX32" s="79"/>
      <c r="XY32" s="79"/>
      <c r="XZ32" s="79"/>
      <c r="YA32" s="79"/>
      <c r="YB32" s="79"/>
      <c r="YC32" s="79"/>
      <c r="YD32" s="79"/>
      <c r="YE32" s="79"/>
      <c r="YF32" s="79"/>
      <c r="YG32" s="79"/>
      <c r="YH32" s="79"/>
      <c r="YI32" s="79"/>
      <c r="YJ32" s="79"/>
      <c r="YK32" s="79"/>
      <c r="YL32" s="79"/>
      <c r="YM32" s="79"/>
      <c r="YN32" s="79"/>
      <c r="YO32" s="79"/>
      <c r="YP32" s="79"/>
      <c r="YQ32" s="79"/>
      <c r="YR32" s="79"/>
      <c r="YS32" s="79"/>
      <c r="YT32" s="79"/>
      <c r="YU32" s="79"/>
      <c r="YV32" s="79"/>
      <c r="YW32" s="79"/>
      <c r="YX32" s="79"/>
      <c r="YY32" s="79"/>
      <c r="YZ32" s="79"/>
      <c r="ZA32" s="79"/>
      <c r="ZB32" s="79"/>
      <c r="ZC32" s="79"/>
      <c r="ZD32" s="79"/>
      <c r="ZE32" s="79"/>
      <c r="ZF32" s="79"/>
      <c r="ZG32" s="79"/>
      <c r="ZH32" s="79"/>
      <c r="ZI32" s="79"/>
      <c r="ZJ32" s="79"/>
      <c r="ZK32" s="79"/>
      <c r="ZL32" s="79"/>
      <c r="ZM32" s="79"/>
      <c r="ZN32" s="79"/>
      <c r="ZO32" s="79"/>
      <c r="ZP32" s="79"/>
      <c r="ZQ32" s="79"/>
      <c r="ZR32" s="79"/>
      <c r="ZS32" s="79"/>
      <c r="ZT32" s="79"/>
      <c r="ZU32" s="79"/>
      <c r="ZV32" s="79"/>
      <c r="ZW32" s="79"/>
      <c r="ZX32" s="79"/>
      <c r="ZY32" s="79"/>
      <c r="ZZ32" s="79"/>
      <c r="AAA32" s="79"/>
      <c r="AAB32" s="79"/>
      <c r="AAC32" s="79"/>
      <c r="AAD32" s="79"/>
      <c r="AAE32" s="79"/>
      <c r="AAF32" s="79"/>
      <c r="AAG32" s="79"/>
      <c r="AAH32" s="79"/>
      <c r="AAI32" s="79"/>
      <c r="AAJ32" s="79"/>
      <c r="AAK32" s="79"/>
      <c r="AAL32" s="79"/>
      <c r="AAM32" s="79"/>
      <c r="AAN32" s="79"/>
      <c r="AAO32" s="79"/>
      <c r="AAP32" s="79"/>
      <c r="AAQ32" s="79"/>
      <c r="AAR32" s="79"/>
      <c r="AAS32" s="79"/>
      <c r="AAT32" s="79"/>
      <c r="AAU32" s="79"/>
      <c r="AAV32" s="79"/>
      <c r="AAW32" s="79"/>
      <c r="AAX32" s="79"/>
      <c r="AAY32" s="79"/>
      <c r="AAZ32" s="79"/>
      <c r="ABA32" s="79"/>
      <c r="ABB32" s="79"/>
      <c r="ABC32" s="79"/>
      <c r="ABD32" s="79"/>
      <c r="ABE32" s="79"/>
      <c r="ABF32" s="79"/>
      <c r="ABG32" s="79"/>
      <c r="ABH32" s="79"/>
      <c r="ABI32" s="79"/>
      <c r="ABJ32" s="79"/>
      <c r="ABK32" s="79"/>
      <c r="ABL32" s="79"/>
      <c r="ABM32" s="79"/>
      <c r="ABN32" s="79"/>
      <c r="ABO32" s="79"/>
      <c r="ABP32" s="79"/>
      <c r="ABQ32" s="79"/>
      <c r="ABR32" s="79"/>
      <c r="ABS32" s="79"/>
      <c r="ABT32" s="79"/>
      <c r="ABU32" s="79"/>
      <c r="ABV32" s="79"/>
      <c r="ABW32" s="79"/>
      <c r="ABX32" s="79"/>
      <c r="ABY32" s="79"/>
      <c r="ABZ32" s="79"/>
      <c r="ACA32" s="79"/>
      <c r="ACB32" s="79"/>
      <c r="ACC32" s="79"/>
      <c r="ACD32" s="79"/>
      <c r="ACE32" s="79"/>
      <c r="ACF32" s="79"/>
      <c r="ACG32" s="79"/>
      <c r="ACH32" s="79"/>
      <c r="ACI32" s="79"/>
      <c r="ACJ32" s="79"/>
      <c r="ACK32" s="79"/>
      <c r="ACL32" s="79"/>
      <c r="ACM32" s="79"/>
      <c r="ACN32" s="79"/>
      <c r="ACO32" s="79"/>
      <c r="ACP32" s="79"/>
      <c r="ACQ32" s="79"/>
      <c r="ACR32" s="79"/>
      <c r="ACS32" s="79"/>
      <c r="ACT32" s="79"/>
      <c r="ACU32" s="79"/>
      <c r="ACV32" s="79"/>
      <c r="ACW32" s="79"/>
      <c r="ACX32" s="79"/>
      <c r="ACY32" s="79"/>
      <c r="ACZ32" s="79"/>
      <c r="ADA32" s="79"/>
      <c r="ADB32" s="79"/>
      <c r="ADC32" s="79"/>
      <c r="ADD32" s="79"/>
      <c r="ADE32" s="79"/>
      <c r="ADF32" s="79"/>
      <c r="ADG32" s="79"/>
      <c r="ADH32" s="79"/>
      <c r="ADI32" s="79"/>
      <c r="ADJ32" s="79"/>
      <c r="ADK32" s="79"/>
      <c r="ADL32" s="79"/>
      <c r="ADM32" s="79"/>
      <c r="ADN32" s="79"/>
      <c r="ADO32" s="79"/>
      <c r="ADP32" s="79"/>
      <c r="ADQ32" s="79"/>
      <c r="ADR32" s="79"/>
      <c r="ADS32" s="79"/>
      <c r="ADT32" s="79"/>
      <c r="ADU32" s="79"/>
      <c r="ADV32" s="79"/>
      <c r="ADW32" s="79"/>
      <c r="ADX32" s="79"/>
      <c r="ADY32" s="79"/>
      <c r="ADZ32" s="79"/>
      <c r="AEA32" s="79"/>
      <c r="AEB32" s="79"/>
      <c r="AEC32" s="79"/>
      <c r="AED32" s="79"/>
      <c r="AEE32" s="79"/>
      <c r="AEF32" s="79"/>
      <c r="AEG32" s="79"/>
      <c r="AEH32" s="79"/>
      <c r="AEI32" s="79"/>
      <c r="AEJ32" s="79"/>
      <c r="AEK32" s="79"/>
      <c r="AEL32" s="79"/>
      <c r="AEM32" s="79"/>
      <c r="AEN32" s="79"/>
      <c r="AEO32" s="79"/>
      <c r="AEP32" s="79"/>
      <c r="AEQ32" s="79"/>
      <c r="AER32" s="79"/>
      <c r="AES32" s="79"/>
      <c r="AET32" s="79"/>
      <c r="AEU32" s="79"/>
      <c r="AEV32" s="79"/>
      <c r="AEW32" s="79"/>
      <c r="AEX32" s="79"/>
      <c r="AEY32" s="79"/>
      <c r="AEZ32" s="79"/>
      <c r="AFA32" s="79"/>
      <c r="AFB32" s="79"/>
      <c r="AFC32" s="79"/>
      <c r="AFD32" s="79"/>
      <c r="AFE32" s="79"/>
      <c r="AFF32" s="79"/>
      <c r="AFG32" s="79"/>
      <c r="AFH32" s="79"/>
      <c r="AFI32" s="79"/>
      <c r="AFJ32" s="79"/>
      <c r="AFK32" s="79"/>
      <c r="AFL32" s="79"/>
      <c r="AFM32" s="79"/>
      <c r="AFN32" s="79"/>
      <c r="AFO32" s="79"/>
      <c r="AFP32" s="79"/>
      <c r="AFQ32" s="79"/>
      <c r="AFR32" s="79"/>
      <c r="AFS32" s="79"/>
      <c r="AFT32" s="79"/>
      <c r="AFU32" s="79"/>
      <c r="AFV32" s="79"/>
      <c r="AFW32" s="79"/>
      <c r="AFX32" s="79"/>
      <c r="AFY32" s="79"/>
      <c r="AFZ32" s="79"/>
      <c r="AGA32" s="79"/>
      <c r="AGB32" s="79"/>
      <c r="AGC32" s="79"/>
      <c r="AGD32" s="79"/>
      <c r="AGE32" s="79"/>
      <c r="AGF32" s="79"/>
      <c r="AGG32" s="79"/>
      <c r="AGH32" s="79"/>
      <c r="AGI32" s="79"/>
      <c r="AGJ32" s="79"/>
      <c r="AGK32" s="79"/>
      <c r="AGL32" s="79"/>
      <c r="AGM32" s="79"/>
      <c r="AGN32" s="79"/>
      <c r="AGO32" s="79"/>
      <c r="AGP32" s="79"/>
      <c r="AGQ32" s="79"/>
      <c r="AGR32" s="79"/>
      <c r="AGS32" s="79"/>
      <c r="AGT32" s="79"/>
      <c r="AGU32" s="79"/>
      <c r="AGV32" s="79"/>
      <c r="AGW32" s="79"/>
      <c r="AGX32" s="79"/>
      <c r="AGY32" s="79"/>
      <c r="AGZ32" s="79"/>
      <c r="AHA32" s="79"/>
      <c r="AHB32" s="79"/>
      <c r="AHC32" s="79"/>
      <c r="AHD32" s="79"/>
      <c r="AHE32" s="79"/>
      <c r="AHF32" s="79"/>
      <c r="AHG32" s="79"/>
      <c r="AHH32" s="79"/>
      <c r="AHI32" s="79"/>
      <c r="AHJ32" s="79"/>
      <c r="AHK32" s="79"/>
      <c r="AHL32" s="79"/>
      <c r="AHM32" s="79"/>
      <c r="AHN32" s="79"/>
      <c r="AHO32" s="79"/>
      <c r="AHP32" s="79"/>
      <c r="AHQ32" s="79"/>
      <c r="AHR32" s="79"/>
      <c r="AHS32" s="79"/>
      <c r="AHT32" s="79"/>
      <c r="AHU32" s="79"/>
      <c r="AHV32" s="79"/>
      <c r="AHW32" s="79"/>
      <c r="AHX32" s="79"/>
      <c r="AHY32" s="79"/>
      <c r="AHZ32" s="79"/>
      <c r="AIA32" s="79"/>
      <c r="AIB32" s="79"/>
      <c r="AIC32" s="79"/>
      <c r="AID32" s="79"/>
      <c r="AIE32" s="79"/>
      <c r="AIF32" s="79"/>
      <c r="AIG32" s="79"/>
      <c r="AIH32" s="79"/>
      <c r="AII32" s="79"/>
      <c r="AIJ32" s="79"/>
      <c r="AIK32" s="79"/>
      <c r="AIL32" s="79"/>
      <c r="AIM32" s="79"/>
      <c r="AIN32" s="79"/>
      <c r="AIO32" s="79"/>
      <c r="AIP32" s="79"/>
      <c r="AIQ32" s="79"/>
      <c r="AIR32" s="79"/>
      <c r="AIS32" s="79"/>
      <c r="AIT32" s="79"/>
      <c r="AIU32" s="79"/>
      <c r="AIV32" s="79"/>
      <c r="AIW32" s="79"/>
      <c r="AIX32" s="79"/>
      <c r="AIY32" s="79"/>
      <c r="AIZ32" s="79"/>
      <c r="AJA32" s="79"/>
      <c r="AJB32" s="79"/>
      <c r="AJC32" s="79"/>
      <c r="AJD32" s="79"/>
      <c r="AJE32" s="79"/>
      <c r="AJF32" s="79"/>
      <c r="AJG32" s="79"/>
      <c r="AJH32" s="79"/>
      <c r="AJI32" s="79"/>
      <c r="AJJ32" s="79"/>
      <c r="AJK32" s="79"/>
      <c r="AJL32" s="79"/>
      <c r="AJM32" s="79"/>
      <c r="AJN32" s="79"/>
      <c r="AJO32" s="79"/>
      <c r="AJP32" s="79"/>
      <c r="AJQ32" s="79"/>
      <c r="AJR32" s="79"/>
      <c r="AJS32" s="79"/>
      <c r="AJT32" s="79"/>
      <c r="AJU32" s="79"/>
      <c r="AJV32" s="79"/>
      <c r="AJW32" s="79"/>
      <c r="AJX32" s="79"/>
      <c r="AJY32" s="79"/>
      <c r="AJZ32" s="79"/>
      <c r="AKA32" s="79"/>
      <c r="AKB32" s="79"/>
      <c r="AKC32" s="79"/>
      <c r="AKD32" s="79"/>
      <c r="AKE32" s="79"/>
      <c r="AKF32" s="79"/>
      <c r="AKG32" s="79"/>
      <c r="AKH32" s="79"/>
      <c r="AKI32" s="79"/>
      <c r="AKJ32" s="79"/>
      <c r="AKK32" s="79"/>
      <c r="AKL32" s="79"/>
      <c r="AKM32" s="79"/>
      <c r="AKN32" s="79"/>
      <c r="AKO32" s="79"/>
      <c r="AKP32" s="79"/>
      <c r="AKQ32" s="79"/>
      <c r="AKR32" s="79"/>
      <c r="AKS32" s="79"/>
      <c r="AKT32" s="79"/>
      <c r="AKU32" s="79"/>
      <c r="AKV32" s="79"/>
      <c r="AKW32" s="79"/>
      <c r="AKX32" s="79"/>
      <c r="AKY32" s="79"/>
      <c r="AKZ32" s="79"/>
      <c r="ALA32" s="79"/>
      <c r="ALB32" s="79"/>
      <c r="ALC32" s="79"/>
      <c r="ALD32" s="79"/>
      <c r="ALE32" s="79"/>
      <c r="ALF32" s="79"/>
      <c r="ALG32" s="79"/>
      <c r="ALH32" s="49"/>
      <c r="ALI32" s="49"/>
      <c r="ALJ32" s="49"/>
      <c r="ALK32" s="49"/>
      <c r="ALL32" s="49"/>
      <c r="ALM32" s="49"/>
      <c r="ALN32" s="49"/>
      <c r="ALO32" s="49"/>
      <c r="ALP32" s="49"/>
      <c r="ALQ32" s="49"/>
      <c r="ALR32" s="49"/>
      <c r="ALS32" s="49"/>
      <c r="ALT32" s="49"/>
      <c r="ALU32" s="49"/>
    </row>
    <row r="33" spans="1:1009" s="76" customFormat="1" ht="25.8" x14ac:dyDescent="0.5">
      <c r="A33" s="79"/>
      <c r="B33" s="91" t="s">
        <v>129</v>
      </c>
      <c r="C33" s="91" t="s">
        <v>152</v>
      </c>
      <c r="D33" s="87">
        <v>5788.47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  <c r="IU33" s="79"/>
      <c r="IV33" s="79"/>
      <c r="IW33" s="79"/>
      <c r="IX33" s="79"/>
      <c r="IY33" s="79"/>
      <c r="IZ33" s="79"/>
      <c r="JA33" s="79"/>
      <c r="JB33" s="79"/>
      <c r="JC33" s="79"/>
      <c r="JD33" s="79"/>
      <c r="JE33" s="79"/>
      <c r="JF33" s="79"/>
      <c r="JG33" s="79"/>
      <c r="JH33" s="79"/>
      <c r="JI33" s="79"/>
      <c r="JJ33" s="79"/>
      <c r="JK33" s="79"/>
      <c r="JL33" s="79"/>
      <c r="JM33" s="79"/>
      <c r="JN33" s="79"/>
      <c r="JO33" s="79"/>
      <c r="JP33" s="79"/>
      <c r="JQ33" s="79"/>
      <c r="JR33" s="79"/>
      <c r="JS33" s="79"/>
      <c r="JT33" s="79"/>
      <c r="JU33" s="79"/>
      <c r="JV33" s="79"/>
      <c r="JW33" s="79"/>
      <c r="JX33" s="79"/>
      <c r="JY33" s="79"/>
      <c r="JZ33" s="79"/>
      <c r="KA33" s="79"/>
      <c r="KB33" s="79"/>
      <c r="KC33" s="79"/>
      <c r="KD33" s="79"/>
      <c r="KE33" s="79"/>
      <c r="KF33" s="79"/>
      <c r="KG33" s="79"/>
      <c r="KH33" s="79"/>
      <c r="KI33" s="79"/>
      <c r="KJ33" s="79"/>
      <c r="KK33" s="79"/>
      <c r="KL33" s="79"/>
      <c r="KM33" s="79"/>
      <c r="KN33" s="79"/>
      <c r="KO33" s="79"/>
      <c r="KP33" s="79"/>
      <c r="KQ33" s="79"/>
      <c r="KR33" s="79"/>
      <c r="KS33" s="79"/>
      <c r="KT33" s="79"/>
      <c r="KU33" s="79"/>
      <c r="KV33" s="79"/>
      <c r="KW33" s="79"/>
      <c r="KX33" s="79"/>
      <c r="KY33" s="79"/>
      <c r="KZ33" s="79"/>
      <c r="LA33" s="79"/>
      <c r="LB33" s="79"/>
      <c r="LC33" s="79"/>
      <c r="LD33" s="79"/>
      <c r="LE33" s="79"/>
      <c r="LF33" s="79"/>
      <c r="LG33" s="79"/>
      <c r="LH33" s="79"/>
      <c r="LI33" s="79"/>
      <c r="LJ33" s="79"/>
      <c r="LK33" s="79"/>
      <c r="LL33" s="79"/>
      <c r="LM33" s="79"/>
      <c r="LN33" s="79"/>
      <c r="LO33" s="79"/>
      <c r="LP33" s="79"/>
      <c r="LQ33" s="79"/>
      <c r="LR33" s="79"/>
      <c r="LS33" s="79"/>
      <c r="LT33" s="79"/>
      <c r="LU33" s="79"/>
      <c r="LV33" s="79"/>
      <c r="LW33" s="79"/>
      <c r="LX33" s="79"/>
      <c r="LY33" s="79"/>
      <c r="LZ33" s="79"/>
      <c r="MA33" s="79"/>
      <c r="MB33" s="79"/>
      <c r="MC33" s="79"/>
      <c r="MD33" s="79"/>
      <c r="ME33" s="79"/>
      <c r="MF33" s="79"/>
      <c r="MG33" s="79"/>
      <c r="MH33" s="79"/>
      <c r="MI33" s="79"/>
      <c r="MJ33" s="79"/>
      <c r="MK33" s="79"/>
      <c r="ML33" s="79"/>
      <c r="MM33" s="79"/>
      <c r="MN33" s="79"/>
      <c r="MO33" s="79"/>
      <c r="MP33" s="79"/>
      <c r="MQ33" s="79"/>
      <c r="MR33" s="79"/>
      <c r="MS33" s="79"/>
      <c r="MT33" s="79"/>
      <c r="MU33" s="79"/>
      <c r="MV33" s="79"/>
      <c r="MW33" s="79"/>
      <c r="MX33" s="79"/>
      <c r="MY33" s="79"/>
      <c r="MZ33" s="79"/>
      <c r="NA33" s="79"/>
      <c r="NB33" s="79"/>
      <c r="NC33" s="79"/>
      <c r="ND33" s="79"/>
      <c r="NE33" s="79"/>
      <c r="NF33" s="79"/>
      <c r="NG33" s="79"/>
      <c r="NH33" s="79"/>
      <c r="NI33" s="79"/>
      <c r="NJ33" s="79"/>
      <c r="NK33" s="79"/>
      <c r="NL33" s="79"/>
      <c r="NM33" s="79"/>
      <c r="NN33" s="79"/>
      <c r="NO33" s="79"/>
      <c r="NP33" s="79"/>
      <c r="NQ33" s="79"/>
      <c r="NR33" s="79"/>
      <c r="NS33" s="79"/>
      <c r="NT33" s="79"/>
      <c r="NU33" s="79"/>
      <c r="NV33" s="79"/>
      <c r="NW33" s="79"/>
      <c r="NX33" s="79"/>
      <c r="NY33" s="79"/>
      <c r="NZ33" s="79"/>
      <c r="OA33" s="79"/>
      <c r="OB33" s="79"/>
      <c r="OC33" s="79"/>
      <c r="OD33" s="79"/>
      <c r="OE33" s="79"/>
      <c r="OF33" s="79"/>
      <c r="OG33" s="79"/>
      <c r="OH33" s="79"/>
      <c r="OI33" s="79"/>
      <c r="OJ33" s="79"/>
      <c r="OK33" s="79"/>
      <c r="OL33" s="79"/>
      <c r="OM33" s="79"/>
      <c r="ON33" s="79"/>
      <c r="OO33" s="79"/>
      <c r="OP33" s="79"/>
      <c r="OQ33" s="79"/>
      <c r="OR33" s="79"/>
      <c r="OS33" s="79"/>
      <c r="OT33" s="79"/>
      <c r="OU33" s="79"/>
      <c r="OV33" s="79"/>
      <c r="OW33" s="79"/>
      <c r="OX33" s="79"/>
      <c r="OY33" s="79"/>
      <c r="OZ33" s="79"/>
      <c r="PA33" s="79"/>
      <c r="PB33" s="79"/>
      <c r="PC33" s="79"/>
      <c r="PD33" s="79"/>
      <c r="PE33" s="79"/>
      <c r="PF33" s="79"/>
      <c r="PG33" s="79"/>
      <c r="PH33" s="79"/>
      <c r="PI33" s="79"/>
      <c r="PJ33" s="79"/>
      <c r="PK33" s="79"/>
      <c r="PL33" s="79"/>
      <c r="PM33" s="79"/>
      <c r="PN33" s="79"/>
      <c r="PO33" s="79"/>
      <c r="PP33" s="79"/>
      <c r="PQ33" s="79"/>
      <c r="PR33" s="79"/>
      <c r="PS33" s="79"/>
      <c r="PT33" s="79"/>
      <c r="PU33" s="79"/>
      <c r="PV33" s="79"/>
      <c r="PW33" s="79"/>
      <c r="PX33" s="79"/>
      <c r="PY33" s="79"/>
      <c r="PZ33" s="79"/>
      <c r="QA33" s="79"/>
      <c r="QB33" s="79"/>
      <c r="QC33" s="79"/>
      <c r="QD33" s="79"/>
      <c r="QE33" s="79"/>
      <c r="QF33" s="79"/>
      <c r="QG33" s="79"/>
      <c r="QH33" s="79"/>
      <c r="QI33" s="79"/>
      <c r="QJ33" s="79"/>
      <c r="QK33" s="79"/>
      <c r="QL33" s="79"/>
      <c r="QM33" s="79"/>
      <c r="QN33" s="79"/>
      <c r="QO33" s="79"/>
      <c r="QP33" s="79"/>
      <c r="QQ33" s="79"/>
      <c r="QR33" s="79"/>
      <c r="QS33" s="79"/>
      <c r="QT33" s="79"/>
      <c r="QU33" s="79"/>
      <c r="QV33" s="79"/>
      <c r="QW33" s="79"/>
      <c r="QX33" s="79"/>
      <c r="QY33" s="79"/>
      <c r="QZ33" s="79"/>
      <c r="RA33" s="79"/>
      <c r="RB33" s="79"/>
      <c r="RC33" s="79"/>
      <c r="RD33" s="79"/>
      <c r="RE33" s="79"/>
      <c r="RF33" s="79"/>
      <c r="RG33" s="79"/>
      <c r="RH33" s="79"/>
      <c r="RI33" s="79"/>
      <c r="RJ33" s="79"/>
      <c r="RK33" s="79"/>
      <c r="RL33" s="79"/>
      <c r="RM33" s="79"/>
      <c r="RN33" s="79"/>
      <c r="RO33" s="79"/>
      <c r="RP33" s="79"/>
      <c r="RQ33" s="79"/>
      <c r="RR33" s="79"/>
      <c r="RS33" s="79"/>
      <c r="RT33" s="79"/>
      <c r="RU33" s="79"/>
      <c r="RV33" s="79"/>
      <c r="RW33" s="79"/>
      <c r="RX33" s="79"/>
      <c r="RY33" s="79"/>
      <c r="RZ33" s="79"/>
      <c r="SA33" s="79"/>
      <c r="SB33" s="79"/>
      <c r="SC33" s="79"/>
      <c r="SD33" s="79"/>
      <c r="SE33" s="79"/>
      <c r="SF33" s="79"/>
      <c r="SG33" s="79"/>
      <c r="SH33" s="79"/>
      <c r="SI33" s="79"/>
      <c r="SJ33" s="79"/>
      <c r="SK33" s="79"/>
      <c r="SL33" s="79"/>
      <c r="SM33" s="79"/>
      <c r="SN33" s="79"/>
      <c r="SO33" s="79"/>
      <c r="SP33" s="79"/>
      <c r="SQ33" s="79"/>
      <c r="SR33" s="79"/>
      <c r="SS33" s="79"/>
      <c r="ST33" s="79"/>
      <c r="SU33" s="79"/>
      <c r="SV33" s="79"/>
      <c r="SW33" s="79"/>
      <c r="SX33" s="79"/>
      <c r="SY33" s="79"/>
      <c r="SZ33" s="79"/>
      <c r="TA33" s="79"/>
      <c r="TB33" s="79"/>
      <c r="TC33" s="79"/>
      <c r="TD33" s="79"/>
      <c r="TE33" s="79"/>
      <c r="TF33" s="79"/>
      <c r="TG33" s="79"/>
      <c r="TH33" s="79"/>
      <c r="TI33" s="79"/>
      <c r="TJ33" s="79"/>
      <c r="TK33" s="79"/>
      <c r="TL33" s="79"/>
      <c r="TM33" s="79"/>
      <c r="TN33" s="79"/>
      <c r="TO33" s="79"/>
      <c r="TP33" s="79"/>
      <c r="TQ33" s="79"/>
      <c r="TR33" s="79"/>
      <c r="TS33" s="79"/>
      <c r="TT33" s="79"/>
      <c r="TU33" s="79"/>
      <c r="TV33" s="79"/>
      <c r="TW33" s="79"/>
      <c r="TX33" s="79"/>
      <c r="TY33" s="79"/>
      <c r="TZ33" s="79"/>
      <c r="UA33" s="79"/>
      <c r="UB33" s="79"/>
      <c r="UC33" s="79"/>
      <c r="UD33" s="79"/>
      <c r="UE33" s="79"/>
      <c r="UF33" s="79"/>
      <c r="UG33" s="79"/>
      <c r="UH33" s="79"/>
      <c r="UI33" s="79"/>
      <c r="UJ33" s="79"/>
      <c r="UK33" s="79"/>
      <c r="UL33" s="79"/>
      <c r="UM33" s="79"/>
      <c r="UN33" s="79"/>
      <c r="UO33" s="79"/>
      <c r="UP33" s="79"/>
      <c r="UQ33" s="79"/>
      <c r="UR33" s="79"/>
      <c r="US33" s="79"/>
      <c r="UT33" s="79"/>
      <c r="UU33" s="79"/>
      <c r="UV33" s="79"/>
      <c r="UW33" s="79"/>
      <c r="UX33" s="79"/>
      <c r="UY33" s="79"/>
      <c r="UZ33" s="79"/>
      <c r="VA33" s="79"/>
      <c r="VB33" s="79"/>
      <c r="VC33" s="79"/>
      <c r="VD33" s="79"/>
      <c r="VE33" s="79"/>
      <c r="VF33" s="79"/>
      <c r="VG33" s="79"/>
      <c r="VH33" s="79"/>
      <c r="VI33" s="79"/>
      <c r="VJ33" s="79"/>
      <c r="VK33" s="79"/>
      <c r="VL33" s="79"/>
      <c r="VM33" s="79"/>
      <c r="VN33" s="79"/>
      <c r="VO33" s="79"/>
      <c r="VP33" s="79"/>
      <c r="VQ33" s="79"/>
      <c r="VR33" s="79"/>
      <c r="VS33" s="79"/>
      <c r="VT33" s="79"/>
      <c r="VU33" s="79"/>
      <c r="VV33" s="79"/>
      <c r="VW33" s="79"/>
      <c r="VX33" s="79"/>
      <c r="VY33" s="79"/>
      <c r="VZ33" s="79"/>
      <c r="WA33" s="79"/>
      <c r="WB33" s="79"/>
      <c r="WC33" s="79"/>
      <c r="WD33" s="79"/>
      <c r="WE33" s="79"/>
      <c r="WF33" s="79"/>
      <c r="WG33" s="79"/>
      <c r="WH33" s="79"/>
      <c r="WI33" s="79"/>
      <c r="WJ33" s="79"/>
      <c r="WK33" s="79"/>
      <c r="WL33" s="79"/>
      <c r="WM33" s="79"/>
      <c r="WN33" s="79"/>
      <c r="WO33" s="79"/>
      <c r="WP33" s="79"/>
      <c r="WQ33" s="79"/>
      <c r="WR33" s="79"/>
      <c r="WS33" s="79"/>
      <c r="WT33" s="79"/>
      <c r="WU33" s="79"/>
      <c r="WV33" s="79"/>
      <c r="WW33" s="79"/>
      <c r="WX33" s="79"/>
      <c r="WY33" s="79"/>
      <c r="WZ33" s="79"/>
      <c r="XA33" s="79"/>
      <c r="XB33" s="79"/>
      <c r="XC33" s="79"/>
      <c r="XD33" s="79"/>
      <c r="XE33" s="79"/>
      <c r="XF33" s="79"/>
      <c r="XG33" s="79"/>
      <c r="XH33" s="79"/>
      <c r="XI33" s="79"/>
      <c r="XJ33" s="79"/>
      <c r="XK33" s="79"/>
      <c r="XL33" s="79"/>
      <c r="XM33" s="79"/>
      <c r="XN33" s="79"/>
      <c r="XO33" s="79"/>
      <c r="XP33" s="79"/>
      <c r="XQ33" s="79"/>
      <c r="XR33" s="79"/>
      <c r="XS33" s="79"/>
      <c r="XT33" s="79"/>
      <c r="XU33" s="79"/>
      <c r="XV33" s="79"/>
      <c r="XW33" s="79"/>
      <c r="XX33" s="79"/>
      <c r="XY33" s="79"/>
      <c r="XZ33" s="79"/>
      <c r="YA33" s="79"/>
      <c r="YB33" s="79"/>
      <c r="YC33" s="79"/>
      <c r="YD33" s="79"/>
      <c r="YE33" s="79"/>
      <c r="YF33" s="79"/>
      <c r="YG33" s="79"/>
      <c r="YH33" s="79"/>
      <c r="YI33" s="79"/>
      <c r="YJ33" s="79"/>
      <c r="YK33" s="79"/>
      <c r="YL33" s="79"/>
      <c r="YM33" s="79"/>
      <c r="YN33" s="79"/>
      <c r="YO33" s="79"/>
      <c r="YP33" s="79"/>
      <c r="YQ33" s="79"/>
      <c r="YR33" s="79"/>
      <c r="YS33" s="79"/>
      <c r="YT33" s="79"/>
      <c r="YU33" s="79"/>
      <c r="YV33" s="79"/>
      <c r="YW33" s="79"/>
      <c r="YX33" s="79"/>
      <c r="YY33" s="79"/>
      <c r="YZ33" s="79"/>
      <c r="ZA33" s="79"/>
      <c r="ZB33" s="79"/>
      <c r="ZC33" s="79"/>
      <c r="ZD33" s="79"/>
      <c r="ZE33" s="79"/>
      <c r="ZF33" s="79"/>
      <c r="ZG33" s="79"/>
      <c r="ZH33" s="79"/>
      <c r="ZI33" s="79"/>
      <c r="ZJ33" s="79"/>
      <c r="ZK33" s="79"/>
      <c r="ZL33" s="79"/>
      <c r="ZM33" s="79"/>
      <c r="ZN33" s="79"/>
      <c r="ZO33" s="79"/>
      <c r="ZP33" s="79"/>
      <c r="ZQ33" s="79"/>
      <c r="ZR33" s="79"/>
      <c r="ZS33" s="79"/>
      <c r="ZT33" s="79"/>
      <c r="ZU33" s="79"/>
      <c r="ZV33" s="79"/>
      <c r="ZW33" s="79"/>
      <c r="ZX33" s="79"/>
      <c r="ZY33" s="79"/>
      <c r="ZZ33" s="79"/>
      <c r="AAA33" s="79"/>
      <c r="AAB33" s="79"/>
      <c r="AAC33" s="79"/>
      <c r="AAD33" s="79"/>
      <c r="AAE33" s="79"/>
      <c r="AAF33" s="79"/>
      <c r="AAG33" s="79"/>
      <c r="AAH33" s="79"/>
      <c r="AAI33" s="79"/>
      <c r="AAJ33" s="79"/>
      <c r="AAK33" s="79"/>
      <c r="AAL33" s="79"/>
      <c r="AAM33" s="79"/>
      <c r="AAN33" s="79"/>
      <c r="AAO33" s="79"/>
      <c r="AAP33" s="79"/>
      <c r="AAQ33" s="79"/>
      <c r="AAR33" s="79"/>
      <c r="AAS33" s="79"/>
      <c r="AAT33" s="79"/>
      <c r="AAU33" s="79"/>
      <c r="AAV33" s="79"/>
      <c r="AAW33" s="79"/>
      <c r="AAX33" s="79"/>
      <c r="AAY33" s="79"/>
      <c r="AAZ33" s="79"/>
      <c r="ABA33" s="79"/>
      <c r="ABB33" s="79"/>
      <c r="ABC33" s="79"/>
      <c r="ABD33" s="79"/>
      <c r="ABE33" s="79"/>
      <c r="ABF33" s="79"/>
      <c r="ABG33" s="79"/>
      <c r="ABH33" s="79"/>
      <c r="ABI33" s="79"/>
      <c r="ABJ33" s="79"/>
      <c r="ABK33" s="79"/>
      <c r="ABL33" s="79"/>
      <c r="ABM33" s="79"/>
      <c r="ABN33" s="79"/>
      <c r="ABO33" s="79"/>
      <c r="ABP33" s="79"/>
      <c r="ABQ33" s="79"/>
      <c r="ABR33" s="79"/>
      <c r="ABS33" s="79"/>
      <c r="ABT33" s="79"/>
      <c r="ABU33" s="79"/>
      <c r="ABV33" s="79"/>
      <c r="ABW33" s="79"/>
      <c r="ABX33" s="79"/>
      <c r="ABY33" s="79"/>
      <c r="ABZ33" s="79"/>
      <c r="ACA33" s="79"/>
      <c r="ACB33" s="79"/>
      <c r="ACC33" s="79"/>
      <c r="ACD33" s="79"/>
      <c r="ACE33" s="79"/>
      <c r="ACF33" s="79"/>
      <c r="ACG33" s="79"/>
      <c r="ACH33" s="79"/>
      <c r="ACI33" s="79"/>
      <c r="ACJ33" s="79"/>
      <c r="ACK33" s="79"/>
      <c r="ACL33" s="79"/>
      <c r="ACM33" s="79"/>
      <c r="ACN33" s="79"/>
      <c r="ACO33" s="79"/>
      <c r="ACP33" s="79"/>
      <c r="ACQ33" s="79"/>
      <c r="ACR33" s="79"/>
      <c r="ACS33" s="79"/>
      <c r="ACT33" s="79"/>
      <c r="ACU33" s="79"/>
      <c r="ACV33" s="79"/>
      <c r="ACW33" s="79"/>
      <c r="ACX33" s="79"/>
      <c r="ACY33" s="79"/>
      <c r="ACZ33" s="79"/>
      <c r="ADA33" s="79"/>
      <c r="ADB33" s="79"/>
      <c r="ADC33" s="79"/>
      <c r="ADD33" s="79"/>
      <c r="ADE33" s="79"/>
      <c r="ADF33" s="79"/>
      <c r="ADG33" s="79"/>
      <c r="ADH33" s="79"/>
      <c r="ADI33" s="79"/>
      <c r="ADJ33" s="79"/>
      <c r="ADK33" s="79"/>
      <c r="ADL33" s="79"/>
      <c r="ADM33" s="79"/>
      <c r="ADN33" s="79"/>
      <c r="ADO33" s="79"/>
      <c r="ADP33" s="79"/>
      <c r="ADQ33" s="79"/>
      <c r="ADR33" s="79"/>
      <c r="ADS33" s="79"/>
      <c r="ADT33" s="79"/>
      <c r="ADU33" s="79"/>
      <c r="ADV33" s="79"/>
      <c r="ADW33" s="79"/>
      <c r="ADX33" s="79"/>
      <c r="ADY33" s="79"/>
      <c r="ADZ33" s="79"/>
      <c r="AEA33" s="79"/>
      <c r="AEB33" s="79"/>
      <c r="AEC33" s="79"/>
      <c r="AED33" s="79"/>
      <c r="AEE33" s="79"/>
      <c r="AEF33" s="79"/>
      <c r="AEG33" s="79"/>
      <c r="AEH33" s="79"/>
      <c r="AEI33" s="79"/>
      <c r="AEJ33" s="79"/>
      <c r="AEK33" s="79"/>
      <c r="AEL33" s="79"/>
      <c r="AEM33" s="79"/>
      <c r="AEN33" s="79"/>
      <c r="AEO33" s="79"/>
      <c r="AEP33" s="79"/>
      <c r="AEQ33" s="79"/>
      <c r="AER33" s="79"/>
      <c r="AES33" s="79"/>
      <c r="AET33" s="79"/>
      <c r="AEU33" s="79"/>
      <c r="AEV33" s="79"/>
      <c r="AEW33" s="79"/>
      <c r="AEX33" s="79"/>
      <c r="AEY33" s="79"/>
      <c r="AEZ33" s="79"/>
      <c r="AFA33" s="79"/>
      <c r="AFB33" s="79"/>
      <c r="AFC33" s="79"/>
      <c r="AFD33" s="79"/>
      <c r="AFE33" s="79"/>
      <c r="AFF33" s="79"/>
      <c r="AFG33" s="79"/>
      <c r="AFH33" s="79"/>
      <c r="AFI33" s="79"/>
      <c r="AFJ33" s="79"/>
      <c r="AFK33" s="79"/>
      <c r="AFL33" s="79"/>
      <c r="AFM33" s="79"/>
      <c r="AFN33" s="79"/>
      <c r="AFO33" s="79"/>
      <c r="AFP33" s="79"/>
      <c r="AFQ33" s="79"/>
      <c r="AFR33" s="79"/>
      <c r="AFS33" s="79"/>
      <c r="AFT33" s="79"/>
      <c r="AFU33" s="79"/>
      <c r="AFV33" s="79"/>
      <c r="AFW33" s="79"/>
      <c r="AFX33" s="79"/>
      <c r="AFY33" s="79"/>
      <c r="AFZ33" s="79"/>
      <c r="AGA33" s="79"/>
      <c r="AGB33" s="79"/>
      <c r="AGC33" s="79"/>
      <c r="AGD33" s="79"/>
      <c r="AGE33" s="79"/>
      <c r="AGF33" s="79"/>
      <c r="AGG33" s="79"/>
      <c r="AGH33" s="79"/>
      <c r="AGI33" s="79"/>
      <c r="AGJ33" s="79"/>
      <c r="AGK33" s="79"/>
      <c r="AGL33" s="79"/>
      <c r="AGM33" s="79"/>
      <c r="AGN33" s="79"/>
      <c r="AGO33" s="79"/>
      <c r="AGP33" s="79"/>
      <c r="AGQ33" s="79"/>
      <c r="AGR33" s="79"/>
      <c r="AGS33" s="79"/>
      <c r="AGT33" s="79"/>
      <c r="AGU33" s="79"/>
      <c r="AGV33" s="79"/>
      <c r="AGW33" s="79"/>
      <c r="AGX33" s="79"/>
      <c r="AGY33" s="79"/>
      <c r="AGZ33" s="79"/>
      <c r="AHA33" s="79"/>
      <c r="AHB33" s="79"/>
      <c r="AHC33" s="79"/>
      <c r="AHD33" s="79"/>
      <c r="AHE33" s="79"/>
      <c r="AHF33" s="79"/>
      <c r="AHG33" s="79"/>
      <c r="AHH33" s="79"/>
      <c r="AHI33" s="79"/>
      <c r="AHJ33" s="79"/>
      <c r="AHK33" s="79"/>
      <c r="AHL33" s="79"/>
      <c r="AHM33" s="79"/>
      <c r="AHN33" s="79"/>
      <c r="AHO33" s="79"/>
      <c r="AHP33" s="79"/>
      <c r="AHQ33" s="79"/>
      <c r="AHR33" s="79"/>
      <c r="AHS33" s="79"/>
      <c r="AHT33" s="79"/>
      <c r="AHU33" s="79"/>
      <c r="AHV33" s="79"/>
      <c r="AHW33" s="79"/>
      <c r="AHX33" s="79"/>
      <c r="AHY33" s="79"/>
      <c r="AHZ33" s="79"/>
      <c r="AIA33" s="79"/>
      <c r="AIB33" s="79"/>
      <c r="AIC33" s="79"/>
      <c r="AID33" s="79"/>
      <c r="AIE33" s="79"/>
      <c r="AIF33" s="79"/>
      <c r="AIG33" s="79"/>
      <c r="AIH33" s="79"/>
      <c r="AII33" s="79"/>
      <c r="AIJ33" s="79"/>
      <c r="AIK33" s="79"/>
      <c r="AIL33" s="79"/>
      <c r="AIM33" s="79"/>
      <c r="AIN33" s="79"/>
      <c r="AIO33" s="79"/>
      <c r="AIP33" s="79"/>
      <c r="AIQ33" s="79"/>
      <c r="AIR33" s="79"/>
      <c r="AIS33" s="79"/>
      <c r="AIT33" s="79"/>
      <c r="AIU33" s="79"/>
      <c r="AIV33" s="79"/>
      <c r="AIW33" s="79"/>
      <c r="AIX33" s="79"/>
      <c r="AIY33" s="79"/>
      <c r="AIZ33" s="79"/>
      <c r="AJA33" s="79"/>
      <c r="AJB33" s="79"/>
      <c r="AJC33" s="79"/>
      <c r="AJD33" s="79"/>
      <c r="AJE33" s="79"/>
      <c r="AJF33" s="79"/>
      <c r="AJG33" s="79"/>
      <c r="AJH33" s="79"/>
      <c r="AJI33" s="79"/>
      <c r="AJJ33" s="79"/>
      <c r="AJK33" s="79"/>
      <c r="AJL33" s="79"/>
      <c r="AJM33" s="79"/>
      <c r="AJN33" s="79"/>
      <c r="AJO33" s="79"/>
      <c r="AJP33" s="79"/>
      <c r="AJQ33" s="79"/>
      <c r="AJR33" s="79"/>
      <c r="AJS33" s="79"/>
      <c r="AJT33" s="79"/>
      <c r="AJU33" s="79"/>
      <c r="AJV33" s="79"/>
      <c r="AJW33" s="79"/>
      <c r="AJX33" s="79"/>
      <c r="AJY33" s="79"/>
      <c r="AJZ33" s="79"/>
      <c r="AKA33" s="79"/>
      <c r="AKB33" s="79"/>
      <c r="AKC33" s="79"/>
      <c r="AKD33" s="79"/>
      <c r="AKE33" s="79"/>
      <c r="AKF33" s="79"/>
      <c r="AKG33" s="79"/>
      <c r="AKH33" s="79"/>
      <c r="AKI33" s="79"/>
      <c r="AKJ33" s="79"/>
      <c r="AKK33" s="79"/>
      <c r="AKL33" s="79"/>
      <c r="AKM33" s="79"/>
      <c r="AKN33" s="79"/>
      <c r="AKO33" s="79"/>
      <c r="AKP33" s="79"/>
      <c r="AKQ33" s="79"/>
      <c r="AKR33" s="79"/>
      <c r="AKS33" s="79"/>
      <c r="AKT33" s="79"/>
      <c r="AKU33" s="79"/>
      <c r="AKV33" s="79"/>
      <c r="AKW33" s="79"/>
      <c r="AKX33" s="79"/>
      <c r="AKY33" s="79"/>
      <c r="AKZ33" s="79"/>
      <c r="ALA33" s="79"/>
      <c r="ALB33" s="79"/>
      <c r="ALC33" s="79"/>
      <c r="ALD33" s="79"/>
      <c r="ALE33" s="79"/>
      <c r="ALF33" s="79"/>
      <c r="ALG33" s="79"/>
      <c r="ALH33" s="49"/>
      <c r="ALI33" s="49"/>
      <c r="ALJ33" s="49"/>
      <c r="ALK33" s="49"/>
      <c r="ALL33" s="49"/>
      <c r="ALM33" s="49"/>
      <c r="ALN33" s="49"/>
      <c r="ALO33" s="49"/>
      <c r="ALP33" s="49"/>
      <c r="ALQ33" s="49"/>
      <c r="ALR33" s="49"/>
      <c r="ALS33" s="49"/>
      <c r="ALT33" s="49"/>
      <c r="ALU33" s="49"/>
    </row>
    <row r="34" spans="1:1009" s="76" customFormat="1" ht="25.8" x14ac:dyDescent="0.5">
      <c r="A34" s="79"/>
      <c r="B34" s="91" t="s">
        <v>130</v>
      </c>
      <c r="C34" s="91" t="s">
        <v>131</v>
      </c>
      <c r="D34" s="87">
        <v>500</v>
      </c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9"/>
      <c r="FC34" s="79"/>
      <c r="FD34" s="79"/>
      <c r="FE34" s="79"/>
      <c r="FF34" s="79"/>
      <c r="FG34" s="79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9"/>
      <c r="GS34" s="79"/>
      <c r="GT34" s="79"/>
      <c r="GU34" s="79"/>
      <c r="GV34" s="79"/>
      <c r="GW34" s="79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9"/>
      <c r="II34" s="79"/>
      <c r="IJ34" s="79"/>
      <c r="IK34" s="79"/>
      <c r="IL34" s="79"/>
      <c r="IM34" s="79"/>
      <c r="IN34" s="79"/>
      <c r="IO34" s="79"/>
      <c r="IP34" s="79"/>
      <c r="IQ34" s="79"/>
      <c r="IR34" s="79"/>
      <c r="IS34" s="79"/>
      <c r="IT34" s="79"/>
      <c r="IU34" s="79"/>
      <c r="IV34" s="79"/>
      <c r="IW34" s="79"/>
      <c r="IX34" s="79"/>
      <c r="IY34" s="79"/>
      <c r="IZ34" s="79"/>
      <c r="JA34" s="79"/>
      <c r="JB34" s="79"/>
      <c r="JC34" s="79"/>
      <c r="JD34" s="79"/>
      <c r="JE34" s="79"/>
      <c r="JF34" s="79"/>
      <c r="JG34" s="79"/>
      <c r="JH34" s="79"/>
      <c r="JI34" s="79"/>
      <c r="JJ34" s="79"/>
      <c r="JK34" s="79"/>
      <c r="JL34" s="79"/>
      <c r="JM34" s="79"/>
      <c r="JN34" s="79"/>
      <c r="JO34" s="79"/>
      <c r="JP34" s="79"/>
      <c r="JQ34" s="79"/>
      <c r="JR34" s="79"/>
      <c r="JS34" s="79"/>
      <c r="JT34" s="79"/>
      <c r="JU34" s="79"/>
      <c r="JV34" s="79"/>
      <c r="JW34" s="79"/>
      <c r="JX34" s="79"/>
      <c r="JY34" s="79"/>
      <c r="JZ34" s="79"/>
      <c r="KA34" s="79"/>
      <c r="KB34" s="79"/>
      <c r="KC34" s="79"/>
      <c r="KD34" s="79"/>
      <c r="KE34" s="79"/>
      <c r="KF34" s="79"/>
      <c r="KG34" s="79"/>
      <c r="KH34" s="79"/>
      <c r="KI34" s="79"/>
      <c r="KJ34" s="79"/>
      <c r="KK34" s="79"/>
      <c r="KL34" s="79"/>
      <c r="KM34" s="79"/>
      <c r="KN34" s="79"/>
      <c r="KO34" s="79"/>
      <c r="KP34" s="79"/>
      <c r="KQ34" s="79"/>
      <c r="KR34" s="79"/>
      <c r="KS34" s="79"/>
      <c r="KT34" s="79"/>
      <c r="KU34" s="79"/>
      <c r="KV34" s="79"/>
      <c r="KW34" s="79"/>
      <c r="KX34" s="79"/>
      <c r="KY34" s="79"/>
      <c r="KZ34" s="79"/>
      <c r="LA34" s="79"/>
      <c r="LB34" s="79"/>
      <c r="LC34" s="79"/>
      <c r="LD34" s="79"/>
      <c r="LE34" s="79"/>
      <c r="LF34" s="79"/>
      <c r="LG34" s="79"/>
      <c r="LH34" s="79"/>
      <c r="LI34" s="79"/>
      <c r="LJ34" s="79"/>
      <c r="LK34" s="79"/>
      <c r="LL34" s="79"/>
      <c r="LM34" s="79"/>
      <c r="LN34" s="79"/>
      <c r="LO34" s="79"/>
      <c r="LP34" s="79"/>
      <c r="LQ34" s="79"/>
      <c r="LR34" s="79"/>
      <c r="LS34" s="79"/>
      <c r="LT34" s="79"/>
      <c r="LU34" s="79"/>
      <c r="LV34" s="79"/>
      <c r="LW34" s="79"/>
      <c r="LX34" s="79"/>
      <c r="LY34" s="79"/>
      <c r="LZ34" s="79"/>
      <c r="MA34" s="79"/>
      <c r="MB34" s="79"/>
      <c r="MC34" s="79"/>
      <c r="MD34" s="79"/>
      <c r="ME34" s="79"/>
      <c r="MF34" s="79"/>
      <c r="MG34" s="79"/>
      <c r="MH34" s="79"/>
      <c r="MI34" s="79"/>
      <c r="MJ34" s="79"/>
      <c r="MK34" s="79"/>
      <c r="ML34" s="79"/>
      <c r="MM34" s="79"/>
      <c r="MN34" s="79"/>
      <c r="MO34" s="79"/>
      <c r="MP34" s="79"/>
      <c r="MQ34" s="79"/>
      <c r="MR34" s="79"/>
      <c r="MS34" s="79"/>
      <c r="MT34" s="79"/>
      <c r="MU34" s="79"/>
      <c r="MV34" s="79"/>
      <c r="MW34" s="79"/>
      <c r="MX34" s="79"/>
      <c r="MY34" s="79"/>
      <c r="MZ34" s="79"/>
      <c r="NA34" s="79"/>
      <c r="NB34" s="79"/>
      <c r="NC34" s="79"/>
      <c r="ND34" s="79"/>
      <c r="NE34" s="79"/>
      <c r="NF34" s="79"/>
      <c r="NG34" s="79"/>
      <c r="NH34" s="79"/>
      <c r="NI34" s="79"/>
      <c r="NJ34" s="79"/>
      <c r="NK34" s="79"/>
      <c r="NL34" s="79"/>
      <c r="NM34" s="79"/>
      <c r="NN34" s="79"/>
      <c r="NO34" s="79"/>
      <c r="NP34" s="79"/>
      <c r="NQ34" s="79"/>
      <c r="NR34" s="79"/>
      <c r="NS34" s="79"/>
      <c r="NT34" s="79"/>
      <c r="NU34" s="79"/>
      <c r="NV34" s="79"/>
      <c r="NW34" s="79"/>
      <c r="NX34" s="79"/>
      <c r="NY34" s="79"/>
      <c r="NZ34" s="79"/>
      <c r="OA34" s="79"/>
      <c r="OB34" s="79"/>
      <c r="OC34" s="79"/>
      <c r="OD34" s="79"/>
      <c r="OE34" s="79"/>
      <c r="OF34" s="79"/>
      <c r="OG34" s="79"/>
      <c r="OH34" s="79"/>
      <c r="OI34" s="79"/>
      <c r="OJ34" s="79"/>
      <c r="OK34" s="79"/>
      <c r="OL34" s="79"/>
      <c r="OM34" s="79"/>
      <c r="ON34" s="79"/>
      <c r="OO34" s="79"/>
      <c r="OP34" s="79"/>
      <c r="OQ34" s="79"/>
      <c r="OR34" s="79"/>
      <c r="OS34" s="79"/>
      <c r="OT34" s="79"/>
      <c r="OU34" s="79"/>
      <c r="OV34" s="79"/>
      <c r="OW34" s="79"/>
      <c r="OX34" s="79"/>
      <c r="OY34" s="79"/>
      <c r="OZ34" s="79"/>
      <c r="PA34" s="79"/>
      <c r="PB34" s="79"/>
      <c r="PC34" s="79"/>
      <c r="PD34" s="79"/>
      <c r="PE34" s="79"/>
      <c r="PF34" s="79"/>
      <c r="PG34" s="79"/>
      <c r="PH34" s="79"/>
      <c r="PI34" s="79"/>
      <c r="PJ34" s="79"/>
      <c r="PK34" s="79"/>
      <c r="PL34" s="79"/>
      <c r="PM34" s="79"/>
      <c r="PN34" s="79"/>
      <c r="PO34" s="79"/>
      <c r="PP34" s="79"/>
      <c r="PQ34" s="79"/>
      <c r="PR34" s="79"/>
      <c r="PS34" s="79"/>
      <c r="PT34" s="79"/>
      <c r="PU34" s="79"/>
      <c r="PV34" s="79"/>
      <c r="PW34" s="79"/>
      <c r="PX34" s="79"/>
      <c r="PY34" s="79"/>
      <c r="PZ34" s="79"/>
      <c r="QA34" s="79"/>
      <c r="QB34" s="79"/>
      <c r="QC34" s="79"/>
      <c r="QD34" s="79"/>
      <c r="QE34" s="79"/>
      <c r="QF34" s="79"/>
      <c r="QG34" s="79"/>
      <c r="QH34" s="79"/>
      <c r="QI34" s="79"/>
      <c r="QJ34" s="79"/>
      <c r="QK34" s="79"/>
      <c r="QL34" s="79"/>
      <c r="QM34" s="79"/>
      <c r="QN34" s="79"/>
      <c r="QO34" s="79"/>
      <c r="QP34" s="79"/>
      <c r="QQ34" s="79"/>
      <c r="QR34" s="79"/>
      <c r="QS34" s="79"/>
      <c r="QT34" s="79"/>
      <c r="QU34" s="79"/>
      <c r="QV34" s="79"/>
      <c r="QW34" s="79"/>
      <c r="QX34" s="79"/>
      <c r="QY34" s="79"/>
      <c r="QZ34" s="79"/>
      <c r="RA34" s="79"/>
      <c r="RB34" s="79"/>
      <c r="RC34" s="79"/>
      <c r="RD34" s="79"/>
      <c r="RE34" s="79"/>
      <c r="RF34" s="79"/>
      <c r="RG34" s="79"/>
      <c r="RH34" s="79"/>
      <c r="RI34" s="79"/>
      <c r="RJ34" s="79"/>
      <c r="RK34" s="79"/>
      <c r="RL34" s="79"/>
      <c r="RM34" s="79"/>
      <c r="RN34" s="79"/>
      <c r="RO34" s="79"/>
      <c r="RP34" s="79"/>
      <c r="RQ34" s="79"/>
      <c r="RR34" s="79"/>
      <c r="RS34" s="79"/>
      <c r="RT34" s="79"/>
      <c r="RU34" s="79"/>
      <c r="RV34" s="79"/>
      <c r="RW34" s="79"/>
      <c r="RX34" s="79"/>
      <c r="RY34" s="79"/>
      <c r="RZ34" s="79"/>
      <c r="SA34" s="79"/>
      <c r="SB34" s="79"/>
      <c r="SC34" s="79"/>
      <c r="SD34" s="79"/>
      <c r="SE34" s="79"/>
      <c r="SF34" s="79"/>
      <c r="SG34" s="79"/>
      <c r="SH34" s="79"/>
      <c r="SI34" s="79"/>
      <c r="SJ34" s="79"/>
      <c r="SK34" s="79"/>
      <c r="SL34" s="79"/>
      <c r="SM34" s="79"/>
      <c r="SN34" s="79"/>
      <c r="SO34" s="79"/>
      <c r="SP34" s="79"/>
      <c r="SQ34" s="79"/>
      <c r="SR34" s="79"/>
      <c r="SS34" s="79"/>
      <c r="ST34" s="79"/>
      <c r="SU34" s="79"/>
      <c r="SV34" s="79"/>
      <c r="SW34" s="79"/>
      <c r="SX34" s="79"/>
      <c r="SY34" s="79"/>
      <c r="SZ34" s="79"/>
      <c r="TA34" s="79"/>
      <c r="TB34" s="79"/>
      <c r="TC34" s="79"/>
      <c r="TD34" s="79"/>
      <c r="TE34" s="79"/>
      <c r="TF34" s="79"/>
      <c r="TG34" s="79"/>
      <c r="TH34" s="79"/>
      <c r="TI34" s="79"/>
      <c r="TJ34" s="79"/>
      <c r="TK34" s="79"/>
      <c r="TL34" s="79"/>
      <c r="TM34" s="79"/>
      <c r="TN34" s="79"/>
      <c r="TO34" s="79"/>
      <c r="TP34" s="79"/>
      <c r="TQ34" s="79"/>
      <c r="TR34" s="79"/>
      <c r="TS34" s="79"/>
      <c r="TT34" s="79"/>
      <c r="TU34" s="79"/>
      <c r="TV34" s="79"/>
      <c r="TW34" s="79"/>
      <c r="TX34" s="79"/>
      <c r="TY34" s="79"/>
      <c r="TZ34" s="79"/>
      <c r="UA34" s="79"/>
      <c r="UB34" s="79"/>
      <c r="UC34" s="79"/>
      <c r="UD34" s="79"/>
      <c r="UE34" s="79"/>
      <c r="UF34" s="79"/>
      <c r="UG34" s="79"/>
      <c r="UH34" s="79"/>
      <c r="UI34" s="79"/>
      <c r="UJ34" s="79"/>
      <c r="UK34" s="79"/>
      <c r="UL34" s="79"/>
      <c r="UM34" s="79"/>
      <c r="UN34" s="79"/>
      <c r="UO34" s="79"/>
      <c r="UP34" s="79"/>
      <c r="UQ34" s="79"/>
      <c r="UR34" s="79"/>
      <c r="US34" s="79"/>
      <c r="UT34" s="79"/>
      <c r="UU34" s="79"/>
      <c r="UV34" s="79"/>
      <c r="UW34" s="79"/>
      <c r="UX34" s="79"/>
      <c r="UY34" s="79"/>
      <c r="UZ34" s="79"/>
      <c r="VA34" s="79"/>
      <c r="VB34" s="79"/>
      <c r="VC34" s="79"/>
      <c r="VD34" s="79"/>
      <c r="VE34" s="79"/>
      <c r="VF34" s="79"/>
      <c r="VG34" s="79"/>
      <c r="VH34" s="79"/>
      <c r="VI34" s="79"/>
      <c r="VJ34" s="79"/>
      <c r="VK34" s="79"/>
      <c r="VL34" s="79"/>
      <c r="VM34" s="79"/>
      <c r="VN34" s="79"/>
      <c r="VO34" s="79"/>
      <c r="VP34" s="79"/>
      <c r="VQ34" s="79"/>
      <c r="VR34" s="79"/>
      <c r="VS34" s="79"/>
      <c r="VT34" s="79"/>
      <c r="VU34" s="79"/>
      <c r="VV34" s="79"/>
      <c r="VW34" s="79"/>
      <c r="VX34" s="79"/>
      <c r="VY34" s="79"/>
      <c r="VZ34" s="79"/>
      <c r="WA34" s="79"/>
      <c r="WB34" s="79"/>
      <c r="WC34" s="79"/>
      <c r="WD34" s="79"/>
      <c r="WE34" s="79"/>
      <c r="WF34" s="79"/>
      <c r="WG34" s="79"/>
      <c r="WH34" s="79"/>
      <c r="WI34" s="79"/>
      <c r="WJ34" s="79"/>
      <c r="WK34" s="79"/>
      <c r="WL34" s="79"/>
      <c r="WM34" s="79"/>
      <c r="WN34" s="79"/>
      <c r="WO34" s="79"/>
      <c r="WP34" s="79"/>
      <c r="WQ34" s="79"/>
      <c r="WR34" s="79"/>
      <c r="WS34" s="79"/>
      <c r="WT34" s="79"/>
      <c r="WU34" s="79"/>
      <c r="WV34" s="79"/>
      <c r="WW34" s="79"/>
      <c r="WX34" s="79"/>
      <c r="WY34" s="79"/>
      <c r="WZ34" s="79"/>
      <c r="XA34" s="79"/>
      <c r="XB34" s="79"/>
      <c r="XC34" s="79"/>
      <c r="XD34" s="79"/>
      <c r="XE34" s="79"/>
      <c r="XF34" s="79"/>
      <c r="XG34" s="79"/>
      <c r="XH34" s="79"/>
      <c r="XI34" s="79"/>
      <c r="XJ34" s="79"/>
      <c r="XK34" s="79"/>
      <c r="XL34" s="79"/>
      <c r="XM34" s="79"/>
      <c r="XN34" s="79"/>
      <c r="XO34" s="79"/>
      <c r="XP34" s="79"/>
      <c r="XQ34" s="79"/>
      <c r="XR34" s="79"/>
      <c r="XS34" s="79"/>
      <c r="XT34" s="79"/>
      <c r="XU34" s="79"/>
      <c r="XV34" s="79"/>
      <c r="XW34" s="79"/>
      <c r="XX34" s="79"/>
      <c r="XY34" s="79"/>
      <c r="XZ34" s="79"/>
      <c r="YA34" s="79"/>
      <c r="YB34" s="79"/>
      <c r="YC34" s="79"/>
      <c r="YD34" s="79"/>
      <c r="YE34" s="79"/>
      <c r="YF34" s="79"/>
      <c r="YG34" s="79"/>
      <c r="YH34" s="79"/>
      <c r="YI34" s="79"/>
      <c r="YJ34" s="79"/>
      <c r="YK34" s="79"/>
      <c r="YL34" s="79"/>
      <c r="YM34" s="79"/>
      <c r="YN34" s="79"/>
      <c r="YO34" s="79"/>
      <c r="YP34" s="79"/>
      <c r="YQ34" s="79"/>
      <c r="YR34" s="79"/>
      <c r="YS34" s="79"/>
      <c r="YT34" s="79"/>
      <c r="YU34" s="79"/>
      <c r="YV34" s="79"/>
      <c r="YW34" s="79"/>
      <c r="YX34" s="79"/>
      <c r="YY34" s="79"/>
      <c r="YZ34" s="79"/>
      <c r="ZA34" s="79"/>
      <c r="ZB34" s="79"/>
      <c r="ZC34" s="79"/>
      <c r="ZD34" s="79"/>
      <c r="ZE34" s="79"/>
      <c r="ZF34" s="79"/>
      <c r="ZG34" s="79"/>
      <c r="ZH34" s="79"/>
      <c r="ZI34" s="79"/>
      <c r="ZJ34" s="79"/>
      <c r="ZK34" s="79"/>
      <c r="ZL34" s="79"/>
      <c r="ZM34" s="79"/>
      <c r="ZN34" s="79"/>
      <c r="ZO34" s="79"/>
      <c r="ZP34" s="79"/>
      <c r="ZQ34" s="79"/>
      <c r="ZR34" s="79"/>
      <c r="ZS34" s="79"/>
      <c r="ZT34" s="79"/>
      <c r="ZU34" s="79"/>
      <c r="ZV34" s="79"/>
      <c r="ZW34" s="79"/>
      <c r="ZX34" s="79"/>
      <c r="ZY34" s="79"/>
      <c r="ZZ34" s="79"/>
      <c r="AAA34" s="79"/>
      <c r="AAB34" s="79"/>
      <c r="AAC34" s="79"/>
      <c r="AAD34" s="79"/>
      <c r="AAE34" s="79"/>
      <c r="AAF34" s="79"/>
      <c r="AAG34" s="79"/>
      <c r="AAH34" s="79"/>
      <c r="AAI34" s="79"/>
      <c r="AAJ34" s="79"/>
      <c r="AAK34" s="79"/>
      <c r="AAL34" s="79"/>
      <c r="AAM34" s="79"/>
      <c r="AAN34" s="79"/>
      <c r="AAO34" s="79"/>
      <c r="AAP34" s="79"/>
      <c r="AAQ34" s="79"/>
      <c r="AAR34" s="79"/>
      <c r="AAS34" s="79"/>
      <c r="AAT34" s="79"/>
      <c r="AAU34" s="79"/>
      <c r="AAV34" s="79"/>
      <c r="AAW34" s="79"/>
      <c r="AAX34" s="79"/>
      <c r="AAY34" s="79"/>
      <c r="AAZ34" s="79"/>
      <c r="ABA34" s="79"/>
      <c r="ABB34" s="79"/>
      <c r="ABC34" s="79"/>
      <c r="ABD34" s="79"/>
      <c r="ABE34" s="79"/>
      <c r="ABF34" s="79"/>
      <c r="ABG34" s="79"/>
      <c r="ABH34" s="79"/>
      <c r="ABI34" s="79"/>
      <c r="ABJ34" s="79"/>
      <c r="ABK34" s="79"/>
      <c r="ABL34" s="79"/>
      <c r="ABM34" s="79"/>
      <c r="ABN34" s="79"/>
      <c r="ABO34" s="79"/>
      <c r="ABP34" s="79"/>
      <c r="ABQ34" s="79"/>
      <c r="ABR34" s="79"/>
      <c r="ABS34" s="79"/>
      <c r="ABT34" s="79"/>
      <c r="ABU34" s="79"/>
      <c r="ABV34" s="79"/>
      <c r="ABW34" s="79"/>
      <c r="ABX34" s="79"/>
      <c r="ABY34" s="79"/>
      <c r="ABZ34" s="79"/>
      <c r="ACA34" s="79"/>
      <c r="ACB34" s="79"/>
      <c r="ACC34" s="79"/>
      <c r="ACD34" s="79"/>
      <c r="ACE34" s="79"/>
      <c r="ACF34" s="79"/>
      <c r="ACG34" s="79"/>
      <c r="ACH34" s="79"/>
      <c r="ACI34" s="79"/>
      <c r="ACJ34" s="79"/>
      <c r="ACK34" s="79"/>
      <c r="ACL34" s="79"/>
      <c r="ACM34" s="79"/>
      <c r="ACN34" s="79"/>
      <c r="ACO34" s="79"/>
      <c r="ACP34" s="79"/>
      <c r="ACQ34" s="79"/>
      <c r="ACR34" s="79"/>
      <c r="ACS34" s="79"/>
      <c r="ACT34" s="79"/>
      <c r="ACU34" s="79"/>
      <c r="ACV34" s="79"/>
      <c r="ACW34" s="79"/>
      <c r="ACX34" s="79"/>
      <c r="ACY34" s="79"/>
      <c r="ACZ34" s="79"/>
      <c r="ADA34" s="79"/>
      <c r="ADB34" s="79"/>
      <c r="ADC34" s="79"/>
      <c r="ADD34" s="79"/>
      <c r="ADE34" s="79"/>
      <c r="ADF34" s="79"/>
      <c r="ADG34" s="79"/>
      <c r="ADH34" s="79"/>
      <c r="ADI34" s="79"/>
      <c r="ADJ34" s="79"/>
      <c r="ADK34" s="79"/>
      <c r="ADL34" s="79"/>
      <c r="ADM34" s="79"/>
      <c r="ADN34" s="79"/>
      <c r="ADO34" s="79"/>
      <c r="ADP34" s="79"/>
      <c r="ADQ34" s="79"/>
      <c r="ADR34" s="79"/>
      <c r="ADS34" s="79"/>
      <c r="ADT34" s="79"/>
      <c r="ADU34" s="79"/>
      <c r="ADV34" s="79"/>
      <c r="ADW34" s="79"/>
      <c r="ADX34" s="79"/>
      <c r="ADY34" s="79"/>
      <c r="ADZ34" s="79"/>
      <c r="AEA34" s="79"/>
      <c r="AEB34" s="79"/>
      <c r="AEC34" s="79"/>
      <c r="AED34" s="79"/>
      <c r="AEE34" s="79"/>
      <c r="AEF34" s="79"/>
      <c r="AEG34" s="79"/>
      <c r="AEH34" s="79"/>
      <c r="AEI34" s="79"/>
      <c r="AEJ34" s="79"/>
      <c r="AEK34" s="79"/>
      <c r="AEL34" s="79"/>
      <c r="AEM34" s="79"/>
      <c r="AEN34" s="79"/>
      <c r="AEO34" s="79"/>
      <c r="AEP34" s="79"/>
      <c r="AEQ34" s="79"/>
      <c r="AER34" s="79"/>
      <c r="AES34" s="79"/>
      <c r="AET34" s="79"/>
      <c r="AEU34" s="79"/>
      <c r="AEV34" s="79"/>
      <c r="AEW34" s="79"/>
      <c r="AEX34" s="79"/>
      <c r="AEY34" s="79"/>
      <c r="AEZ34" s="79"/>
      <c r="AFA34" s="79"/>
      <c r="AFB34" s="79"/>
      <c r="AFC34" s="79"/>
      <c r="AFD34" s="79"/>
      <c r="AFE34" s="79"/>
      <c r="AFF34" s="79"/>
      <c r="AFG34" s="79"/>
      <c r="AFH34" s="79"/>
      <c r="AFI34" s="79"/>
      <c r="AFJ34" s="79"/>
      <c r="AFK34" s="79"/>
      <c r="AFL34" s="79"/>
      <c r="AFM34" s="79"/>
      <c r="AFN34" s="79"/>
      <c r="AFO34" s="79"/>
      <c r="AFP34" s="79"/>
      <c r="AFQ34" s="79"/>
      <c r="AFR34" s="79"/>
      <c r="AFS34" s="79"/>
      <c r="AFT34" s="79"/>
      <c r="AFU34" s="79"/>
      <c r="AFV34" s="79"/>
      <c r="AFW34" s="79"/>
      <c r="AFX34" s="79"/>
      <c r="AFY34" s="79"/>
      <c r="AFZ34" s="79"/>
      <c r="AGA34" s="79"/>
      <c r="AGB34" s="79"/>
      <c r="AGC34" s="79"/>
      <c r="AGD34" s="79"/>
      <c r="AGE34" s="79"/>
      <c r="AGF34" s="79"/>
      <c r="AGG34" s="79"/>
      <c r="AGH34" s="79"/>
      <c r="AGI34" s="79"/>
      <c r="AGJ34" s="79"/>
      <c r="AGK34" s="79"/>
      <c r="AGL34" s="79"/>
      <c r="AGM34" s="79"/>
      <c r="AGN34" s="79"/>
      <c r="AGO34" s="79"/>
      <c r="AGP34" s="79"/>
      <c r="AGQ34" s="79"/>
      <c r="AGR34" s="79"/>
      <c r="AGS34" s="79"/>
      <c r="AGT34" s="79"/>
      <c r="AGU34" s="79"/>
      <c r="AGV34" s="79"/>
      <c r="AGW34" s="79"/>
      <c r="AGX34" s="79"/>
      <c r="AGY34" s="79"/>
      <c r="AGZ34" s="79"/>
      <c r="AHA34" s="79"/>
      <c r="AHB34" s="79"/>
      <c r="AHC34" s="79"/>
      <c r="AHD34" s="79"/>
      <c r="AHE34" s="79"/>
      <c r="AHF34" s="79"/>
      <c r="AHG34" s="79"/>
      <c r="AHH34" s="79"/>
      <c r="AHI34" s="79"/>
      <c r="AHJ34" s="79"/>
      <c r="AHK34" s="79"/>
      <c r="AHL34" s="79"/>
      <c r="AHM34" s="79"/>
      <c r="AHN34" s="79"/>
      <c r="AHO34" s="79"/>
      <c r="AHP34" s="79"/>
      <c r="AHQ34" s="79"/>
      <c r="AHR34" s="79"/>
      <c r="AHS34" s="79"/>
      <c r="AHT34" s="79"/>
      <c r="AHU34" s="79"/>
      <c r="AHV34" s="79"/>
      <c r="AHW34" s="79"/>
      <c r="AHX34" s="79"/>
      <c r="AHY34" s="79"/>
      <c r="AHZ34" s="79"/>
      <c r="AIA34" s="79"/>
      <c r="AIB34" s="79"/>
      <c r="AIC34" s="79"/>
      <c r="AID34" s="79"/>
      <c r="AIE34" s="79"/>
      <c r="AIF34" s="79"/>
      <c r="AIG34" s="79"/>
      <c r="AIH34" s="79"/>
      <c r="AII34" s="79"/>
      <c r="AIJ34" s="79"/>
      <c r="AIK34" s="79"/>
      <c r="AIL34" s="79"/>
      <c r="AIM34" s="79"/>
      <c r="AIN34" s="79"/>
      <c r="AIO34" s="79"/>
      <c r="AIP34" s="79"/>
      <c r="AIQ34" s="79"/>
      <c r="AIR34" s="79"/>
      <c r="AIS34" s="79"/>
      <c r="AIT34" s="79"/>
      <c r="AIU34" s="79"/>
      <c r="AIV34" s="79"/>
      <c r="AIW34" s="79"/>
      <c r="AIX34" s="79"/>
      <c r="AIY34" s="79"/>
      <c r="AIZ34" s="79"/>
      <c r="AJA34" s="79"/>
      <c r="AJB34" s="79"/>
      <c r="AJC34" s="79"/>
      <c r="AJD34" s="79"/>
      <c r="AJE34" s="79"/>
      <c r="AJF34" s="79"/>
      <c r="AJG34" s="79"/>
      <c r="AJH34" s="79"/>
      <c r="AJI34" s="79"/>
      <c r="AJJ34" s="79"/>
      <c r="AJK34" s="79"/>
      <c r="AJL34" s="79"/>
      <c r="AJM34" s="79"/>
      <c r="AJN34" s="79"/>
      <c r="AJO34" s="79"/>
      <c r="AJP34" s="79"/>
      <c r="AJQ34" s="79"/>
      <c r="AJR34" s="79"/>
      <c r="AJS34" s="79"/>
      <c r="AJT34" s="79"/>
      <c r="AJU34" s="79"/>
      <c r="AJV34" s="79"/>
      <c r="AJW34" s="79"/>
      <c r="AJX34" s="79"/>
      <c r="AJY34" s="79"/>
      <c r="AJZ34" s="79"/>
      <c r="AKA34" s="79"/>
      <c r="AKB34" s="79"/>
      <c r="AKC34" s="79"/>
      <c r="AKD34" s="79"/>
      <c r="AKE34" s="79"/>
      <c r="AKF34" s="79"/>
      <c r="AKG34" s="79"/>
      <c r="AKH34" s="79"/>
      <c r="AKI34" s="79"/>
      <c r="AKJ34" s="79"/>
      <c r="AKK34" s="79"/>
      <c r="AKL34" s="79"/>
      <c r="AKM34" s="79"/>
      <c r="AKN34" s="79"/>
      <c r="AKO34" s="79"/>
      <c r="AKP34" s="79"/>
      <c r="AKQ34" s="79"/>
      <c r="AKR34" s="79"/>
      <c r="AKS34" s="79"/>
      <c r="AKT34" s="79"/>
      <c r="AKU34" s="79"/>
      <c r="AKV34" s="79"/>
      <c r="AKW34" s="79"/>
      <c r="AKX34" s="79"/>
      <c r="AKY34" s="79"/>
      <c r="AKZ34" s="79"/>
      <c r="ALA34" s="79"/>
      <c r="ALB34" s="79"/>
      <c r="ALC34" s="79"/>
      <c r="ALD34" s="79"/>
      <c r="ALE34" s="79"/>
      <c r="ALF34" s="79"/>
      <c r="ALG34" s="79"/>
      <c r="ALH34" s="49"/>
      <c r="ALI34" s="49"/>
      <c r="ALJ34" s="49"/>
      <c r="ALK34" s="49"/>
      <c r="ALL34" s="49"/>
      <c r="ALM34" s="49"/>
      <c r="ALN34" s="49"/>
      <c r="ALO34" s="49"/>
      <c r="ALP34" s="49"/>
      <c r="ALQ34" s="49"/>
      <c r="ALR34" s="49"/>
      <c r="ALS34" s="49"/>
      <c r="ALT34" s="49"/>
      <c r="ALU34" s="49"/>
    </row>
    <row r="35" spans="1:1009" s="76" customFormat="1" ht="51.6" x14ac:dyDescent="0.5">
      <c r="A35" s="79"/>
      <c r="B35" s="91" t="s">
        <v>132</v>
      </c>
      <c r="C35" s="91" t="s">
        <v>133</v>
      </c>
      <c r="D35" s="87">
        <v>4500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  <c r="IU35" s="79"/>
      <c r="IV35" s="79"/>
      <c r="IW35" s="79"/>
      <c r="IX35" s="79"/>
      <c r="IY35" s="79"/>
      <c r="IZ35" s="79"/>
      <c r="JA35" s="79"/>
      <c r="JB35" s="79"/>
      <c r="JC35" s="79"/>
      <c r="JD35" s="79"/>
      <c r="JE35" s="79"/>
      <c r="JF35" s="79"/>
      <c r="JG35" s="79"/>
      <c r="JH35" s="79"/>
      <c r="JI35" s="79"/>
      <c r="JJ35" s="79"/>
      <c r="JK35" s="79"/>
      <c r="JL35" s="79"/>
      <c r="JM35" s="79"/>
      <c r="JN35" s="79"/>
      <c r="JO35" s="79"/>
      <c r="JP35" s="79"/>
      <c r="JQ35" s="79"/>
      <c r="JR35" s="79"/>
      <c r="JS35" s="79"/>
      <c r="JT35" s="79"/>
      <c r="JU35" s="79"/>
      <c r="JV35" s="79"/>
      <c r="JW35" s="79"/>
      <c r="JX35" s="79"/>
      <c r="JY35" s="79"/>
      <c r="JZ35" s="79"/>
      <c r="KA35" s="79"/>
      <c r="KB35" s="79"/>
      <c r="KC35" s="79"/>
      <c r="KD35" s="79"/>
      <c r="KE35" s="79"/>
      <c r="KF35" s="79"/>
      <c r="KG35" s="79"/>
      <c r="KH35" s="79"/>
      <c r="KI35" s="79"/>
      <c r="KJ35" s="79"/>
      <c r="KK35" s="79"/>
      <c r="KL35" s="79"/>
      <c r="KM35" s="79"/>
      <c r="KN35" s="79"/>
      <c r="KO35" s="79"/>
      <c r="KP35" s="79"/>
      <c r="KQ35" s="79"/>
      <c r="KR35" s="79"/>
      <c r="KS35" s="79"/>
      <c r="KT35" s="79"/>
      <c r="KU35" s="79"/>
      <c r="KV35" s="79"/>
      <c r="KW35" s="79"/>
      <c r="KX35" s="79"/>
      <c r="KY35" s="79"/>
      <c r="KZ35" s="79"/>
      <c r="LA35" s="79"/>
      <c r="LB35" s="79"/>
      <c r="LC35" s="79"/>
      <c r="LD35" s="79"/>
      <c r="LE35" s="79"/>
      <c r="LF35" s="79"/>
      <c r="LG35" s="79"/>
      <c r="LH35" s="79"/>
      <c r="LI35" s="79"/>
      <c r="LJ35" s="79"/>
      <c r="LK35" s="79"/>
      <c r="LL35" s="79"/>
      <c r="LM35" s="79"/>
      <c r="LN35" s="79"/>
      <c r="LO35" s="79"/>
      <c r="LP35" s="79"/>
      <c r="LQ35" s="79"/>
      <c r="LR35" s="79"/>
      <c r="LS35" s="79"/>
      <c r="LT35" s="79"/>
      <c r="LU35" s="79"/>
      <c r="LV35" s="79"/>
      <c r="LW35" s="79"/>
      <c r="LX35" s="79"/>
      <c r="LY35" s="79"/>
      <c r="LZ35" s="79"/>
      <c r="MA35" s="79"/>
      <c r="MB35" s="79"/>
      <c r="MC35" s="79"/>
      <c r="MD35" s="79"/>
      <c r="ME35" s="79"/>
      <c r="MF35" s="79"/>
      <c r="MG35" s="79"/>
      <c r="MH35" s="79"/>
      <c r="MI35" s="79"/>
      <c r="MJ35" s="79"/>
      <c r="MK35" s="79"/>
      <c r="ML35" s="79"/>
      <c r="MM35" s="79"/>
      <c r="MN35" s="79"/>
      <c r="MO35" s="79"/>
      <c r="MP35" s="79"/>
      <c r="MQ35" s="79"/>
      <c r="MR35" s="79"/>
      <c r="MS35" s="79"/>
      <c r="MT35" s="79"/>
      <c r="MU35" s="79"/>
      <c r="MV35" s="79"/>
      <c r="MW35" s="79"/>
      <c r="MX35" s="79"/>
      <c r="MY35" s="79"/>
      <c r="MZ35" s="79"/>
      <c r="NA35" s="79"/>
      <c r="NB35" s="79"/>
      <c r="NC35" s="79"/>
      <c r="ND35" s="79"/>
      <c r="NE35" s="79"/>
      <c r="NF35" s="79"/>
      <c r="NG35" s="79"/>
      <c r="NH35" s="79"/>
      <c r="NI35" s="79"/>
      <c r="NJ35" s="79"/>
      <c r="NK35" s="79"/>
      <c r="NL35" s="79"/>
      <c r="NM35" s="79"/>
      <c r="NN35" s="79"/>
      <c r="NO35" s="79"/>
      <c r="NP35" s="79"/>
      <c r="NQ35" s="79"/>
      <c r="NR35" s="79"/>
      <c r="NS35" s="79"/>
      <c r="NT35" s="79"/>
      <c r="NU35" s="79"/>
      <c r="NV35" s="79"/>
      <c r="NW35" s="79"/>
      <c r="NX35" s="79"/>
      <c r="NY35" s="79"/>
      <c r="NZ35" s="79"/>
      <c r="OA35" s="79"/>
      <c r="OB35" s="79"/>
      <c r="OC35" s="79"/>
      <c r="OD35" s="79"/>
      <c r="OE35" s="79"/>
      <c r="OF35" s="79"/>
      <c r="OG35" s="79"/>
      <c r="OH35" s="79"/>
      <c r="OI35" s="79"/>
      <c r="OJ35" s="79"/>
      <c r="OK35" s="79"/>
      <c r="OL35" s="79"/>
      <c r="OM35" s="79"/>
      <c r="ON35" s="79"/>
      <c r="OO35" s="79"/>
      <c r="OP35" s="79"/>
      <c r="OQ35" s="79"/>
      <c r="OR35" s="79"/>
      <c r="OS35" s="79"/>
      <c r="OT35" s="79"/>
      <c r="OU35" s="79"/>
      <c r="OV35" s="79"/>
      <c r="OW35" s="79"/>
      <c r="OX35" s="79"/>
      <c r="OY35" s="79"/>
      <c r="OZ35" s="79"/>
      <c r="PA35" s="79"/>
      <c r="PB35" s="79"/>
      <c r="PC35" s="79"/>
      <c r="PD35" s="79"/>
      <c r="PE35" s="79"/>
      <c r="PF35" s="79"/>
      <c r="PG35" s="79"/>
      <c r="PH35" s="79"/>
      <c r="PI35" s="79"/>
      <c r="PJ35" s="79"/>
      <c r="PK35" s="79"/>
      <c r="PL35" s="79"/>
      <c r="PM35" s="79"/>
      <c r="PN35" s="79"/>
      <c r="PO35" s="79"/>
      <c r="PP35" s="79"/>
      <c r="PQ35" s="79"/>
      <c r="PR35" s="79"/>
      <c r="PS35" s="79"/>
      <c r="PT35" s="79"/>
      <c r="PU35" s="79"/>
      <c r="PV35" s="79"/>
      <c r="PW35" s="79"/>
      <c r="PX35" s="79"/>
      <c r="PY35" s="79"/>
      <c r="PZ35" s="79"/>
      <c r="QA35" s="79"/>
      <c r="QB35" s="79"/>
      <c r="QC35" s="79"/>
      <c r="QD35" s="79"/>
      <c r="QE35" s="79"/>
      <c r="QF35" s="79"/>
      <c r="QG35" s="79"/>
      <c r="QH35" s="79"/>
      <c r="QI35" s="79"/>
      <c r="QJ35" s="79"/>
      <c r="QK35" s="79"/>
      <c r="QL35" s="79"/>
      <c r="QM35" s="79"/>
      <c r="QN35" s="79"/>
      <c r="QO35" s="79"/>
      <c r="QP35" s="79"/>
      <c r="QQ35" s="79"/>
      <c r="QR35" s="79"/>
      <c r="QS35" s="79"/>
      <c r="QT35" s="79"/>
      <c r="QU35" s="79"/>
      <c r="QV35" s="79"/>
      <c r="QW35" s="79"/>
      <c r="QX35" s="79"/>
      <c r="QY35" s="79"/>
      <c r="QZ35" s="79"/>
      <c r="RA35" s="79"/>
      <c r="RB35" s="79"/>
      <c r="RC35" s="79"/>
      <c r="RD35" s="79"/>
      <c r="RE35" s="79"/>
      <c r="RF35" s="79"/>
      <c r="RG35" s="79"/>
      <c r="RH35" s="79"/>
      <c r="RI35" s="79"/>
      <c r="RJ35" s="79"/>
      <c r="RK35" s="79"/>
      <c r="RL35" s="79"/>
      <c r="RM35" s="79"/>
      <c r="RN35" s="79"/>
      <c r="RO35" s="79"/>
      <c r="RP35" s="79"/>
      <c r="RQ35" s="79"/>
      <c r="RR35" s="79"/>
      <c r="RS35" s="79"/>
      <c r="RT35" s="79"/>
      <c r="RU35" s="79"/>
      <c r="RV35" s="79"/>
      <c r="RW35" s="79"/>
      <c r="RX35" s="79"/>
      <c r="RY35" s="79"/>
      <c r="RZ35" s="79"/>
      <c r="SA35" s="79"/>
      <c r="SB35" s="79"/>
      <c r="SC35" s="79"/>
      <c r="SD35" s="79"/>
      <c r="SE35" s="79"/>
      <c r="SF35" s="79"/>
      <c r="SG35" s="79"/>
      <c r="SH35" s="79"/>
      <c r="SI35" s="79"/>
      <c r="SJ35" s="79"/>
      <c r="SK35" s="79"/>
      <c r="SL35" s="79"/>
      <c r="SM35" s="79"/>
      <c r="SN35" s="79"/>
      <c r="SO35" s="79"/>
      <c r="SP35" s="79"/>
      <c r="SQ35" s="79"/>
      <c r="SR35" s="79"/>
      <c r="SS35" s="79"/>
      <c r="ST35" s="79"/>
      <c r="SU35" s="79"/>
      <c r="SV35" s="79"/>
      <c r="SW35" s="79"/>
      <c r="SX35" s="79"/>
      <c r="SY35" s="79"/>
      <c r="SZ35" s="79"/>
      <c r="TA35" s="79"/>
      <c r="TB35" s="79"/>
      <c r="TC35" s="79"/>
      <c r="TD35" s="79"/>
      <c r="TE35" s="79"/>
      <c r="TF35" s="79"/>
      <c r="TG35" s="79"/>
      <c r="TH35" s="79"/>
      <c r="TI35" s="79"/>
      <c r="TJ35" s="79"/>
      <c r="TK35" s="79"/>
      <c r="TL35" s="79"/>
      <c r="TM35" s="79"/>
      <c r="TN35" s="79"/>
      <c r="TO35" s="79"/>
      <c r="TP35" s="79"/>
      <c r="TQ35" s="79"/>
      <c r="TR35" s="79"/>
      <c r="TS35" s="79"/>
      <c r="TT35" s="79"/>
      <c r="TU35" s="79"/>
      <c r="TV35" s="79"/>
      <c r="TW35" s="79"/>
      <c r="TX35" s="79"/>
      <c r="TY35" s="79"/>
      <c r="TZ35" s="79"/>
      <c r="UA35" s="79"/>
      <c r="UB35" s="79"/>
      <c r="UC35" s="79"/>
      <c r="UD35" s="79"/>
      <c r="UE35" s="79"/>
      <c r="UF35" s="79"/>
      <c r="UG35" s="79"/>
      <c r="UH35" s="79"/>
      <c r="UI35" s="79"/>
      <c r="UJ35" s="79"/>
      <c r="UK35" s="79"/>
      <c r="UL35" s="79"/>
      <c r="UM35" s="79"/>
      <c r="UN35" s="79"/>
      <c r="UO35" s="79"/>
      <c r="UP35" s="79"/>
      <c r="UQ35" s="79"/>
      <c r="UR35" s="79"/>
      <c r="US35" s="79"/>
      <c r="UT35" s="79"/>
      <c r="UU35" s="79"/>
      <c r="UV35" s="79"/>
      <c r="UW35" s="79"/>
      <c r="UX35" s="79"/>
      <c r="UY35" s="79"/>
      <c r="UZ35" s="79"/>
      <c r="VA35" s="79"/>
      <c r="VB35" s="79"/>
      <c r="VC35" s="79"/>
      <c r="VD35" s="79"/>
      <c r="VE35" s="79"/>
      <c r="VF35" s="79"/>
      <c r="VG35" s="79"/>
      <c r="VH35" s="79"/>
      <c r="VI35" s="79"/>
      <c r="VJ35" s="79"/>
      <c r="VK35" s="79"/>
      <c r="VL35" s="79"/>
      <c r="VM35" s="79"/>
      <c r="VN35" s="79"/>
      <c r="VO35" s="79"/>
      <c r="VP35" s="79"/>
      <c r="VQ35" s="79"/>
      <c r="VR35" s="79"/>
      <c r="VS35" s="79"/>
      <c r="VT35" s="79"/>
      <c r="VU35" s="79"/>
      <c r="VV35" s="79"/>
      <c r="VW35" s="79"/>
      <c r="VX35" s="79"/>
      <c r="VY35" s="79"/>
      <c r="VZ35" s="79"/>
      <c r="WA35" s="79"/>
      <c r="WB35" s="79"/>
      <c r="WC35" s="79"/>
      <c r="WD35" s="79"/>
      <c r="WE35" s="79"/>
      <c r="WF35" s="79"/>
      <c r="WG35" s="79"/>
      <c r="WH35" s="79"/>
      <c r="WI35" s="79"/>
      <c r="WJ35" s="79"/>
      <c r="WK35" s="79"/>
      <c r="WL35" s="79"/>
      <c r="WM35" s="79"/>
      <c r="WN35" s="79"/>
      <c r="WO35" s="79"/>
      <c r="WP35" s="79"/>
      <c r="WQ35" s="79"/>
      <c r="WR35" s="79"/>
      <c r="WS35" s="79"/>
      <c r="WT35" s="79"/>
      <c r="WU35" s="79"/>
      <c r="WV35" s="79"/>
      <c r="WW35" s="79"/>
      <c r="WX35" s="79"/>
      <c r="WY35" s="79"/>
      <c r="WZ35" s="79"/>
      <c r="XA35" s="79"/>
      <c r="XB35" s="79"/>
      <c r="XC35" s="79"/>
      <c r="XD35" s="79"/>
      <c r="XE35" s="79"/>
      <c r="XF35" s="79"/>
      <c r="XG35" s="79"/>
      <c r="XH35" s="79"/>
      <c r="XI35" s="79"/>
      <c r="XJ35" s="79"/>
      <c r="XK35" s="79"/>
      <c r="XL35" s="79"/>
      <c r="XM35" s="79"/>
      <c r="XN35" s="79"/>
      <c r="XO35" s="79"/>
      <c r="XP35" s="79"/>
      <c r="XQ35" s="79"/>
      <c r="XR35" s="79"/>
      <c r="XS35" s="79"/>
      <c r="XT35" s="79"/>
      <c r="XU35" s="79"/>
      <c r="XV35" s="79"/>
      <c r="XW35" s="79"/>
      <c r="XX35" s="79"/>
      <c r="XY35" s="79"/>
      <c r="XZ35" s="79"/>
      <c r="YA35" s="79"/>
      <c r="YB35" s="79"/>
      <c r="YC35" s="79"/>
      <c r="YD35" s="79"/>
      <c r="YE35" s="79"/>
      <c r="YF35" s="79"/>
      <c r="YG35" s="79"/>
      <c r="YH35" s="79"/>
      <c r="YI35" s="79"/>
      <c r="YJ35" s="79"/>
      <c r="YK35" s="79"/>
      <c r="YL35" s="79"/>
      <c r="YM35" s="79"/>
      <c r="YN35" s="79"/>
      <c r="YO35" s="79"/>
      <c r="YP35" s="79"/>
      <c r="YQ35" s="79"/>
      <c r="YR35" s="79"/>
      <c r="YS35" s="79"/>
      <c r="YT35" s="79"/>
      <c r="YU35" s="79"/>
      <c r="YV35" s="79"/>
      <c r="YW35" s="79"/>
      <c r="YX35" s="79"/>
      <c r="YY35" s="79"/>
      <c r="YZ35" s="79"/>
      <c r="ZA35" s="79"/>
      <c r="ZB35" s="79"/>
      <c r="ZC35" s="79"/>
      <c r="ZD35" s="79"/>
      <c r="ZE35" s="79"/>
      <c r="ZF35" s="79"/>
      <c r="ZG35" s="79"/>
      <c r="ZH35" s="79"/>
      <c r="ZI35" s="79"/>
      <c r="ZJ35" s="79"/>
      <c r="ZK35" s="79"/>
      <c r="ZL35" s="79"/>
      <c r="ZM35" s="79"/>
      <c r="ZN35" s="79"/>
      <c r="ZO35" s="79"/>
      <c r="ZP35" s="79"/>
      <c r="ZQ35" s="79"/>
      <c r="ZR35" s="79"/>
      <c r="ZS35" s="79"/>
      <c r="ZT35" s="79"/>
      <c r="ZU35" s="79"/>
      <c r="ZV35" s="79"/>
      <c r="ZW35" s="79"/>
      <c r="ZX35" s="79"/>
      <c r="ZY35" s="79"/>
      <c r="ZZ35" s="79"/>
      <c r="AAA35" s="79"/>
      <c r="AAB35" s="79"/>
      <c r="AAC35" s="79"/>
      <c r="AAD35" s="79"/>
      <c r="AAE35" s="79"/>
      <c r="AAF35" s="79"/>
      <c r="AAG35" s="79"/>
      <c r="AAH35" s="79"/>
      <c r="AAI35" s="79"/>
      <c r="AAJ35" s="79"/>
      <c r="AAK35" s="79"/>
      <c r="AAL35" s="79"/>
      <c r="AAM35" s="79"/>
      <c r="AAN35" s="79"/>
      <c r="AAO35" s="79"/>
      <c r="AAP35" s="79"/>
      <c r="AAQ35" s="79"/>
      <c r="AAR35" s="79"/>
      <c r="AAS35" s="79"/>
      <c r="AAT35" s="79"/>
      <c r="AAU35" s="79"/>
      <c r="AAV35" s="79"/>
      <c r="AAW35" s="79"/>
      <c r="AAX35" s="79"/>
      <c r="AAY35" s="79"/>
      <c r="AAZ35" s="79"/>
      <c r="ABA35" s="79"/>
      <c r="ABB35" s="79"/>
      <c r="ABC35" s="79"/>
      <c r="ABD35" s="79"/>
      <c r="ABE35" s="79"/>
      <c r="ABF35" s="79"/>
      <c r="ABG35" s="79"/>
      <c r="ABH35" s="79"/>
      <c r="ABI35" s="79"/>
      <c r="ABJ35" s="79"/>
      <c r="ABK35" s="79"/>
      <c r="ABL35" s="79"/>
      <c r="ABM35" s="79"/>
      <c r="ABN35" s="79"/>
      <c r="ABO35" s="79"/>
      <c r="ABP35" s="79"/>
      <c r="ABQ35" s="79"/>
      <c r="ABR35" s="79"/>
      <c r="ABS35" s="79"/>
      <c r="ABT35" s="79"/>
      <c r="ABU35" s="79"/>
      <c r="ABV35" s="79"/>
      <c r="ABW35" s="79"/>
      <c r="ABX35" s="79"/>
      <c r="ABY35" s="79"/>
      <c r="ABZ35" s="79"/>
      <c r="ACA35" s="79"/>
      <c r="ACB35" s="79"/>
      <c r="ACC35" s="79"/>
      <c r="ACD35" s="79"/>
      <c r="ACE35" s="79"/>
      <c r="ACF35" s="79"/>
      <c r="ACG35" s="79"/>
      <c r="ACH35" s="79"/>
      <c r="ACI35" s="79"/>
      <c r="ACJ35" s="79"/>
      <c r="ACK35" s="79"/>
      <c r="ACL35" s="79"/>
      <c r="ACM35" s="79"/>
      <c r="ACN35" s="79"/>
      <c r="ACO35" s="79"/>
      <c r="ACP35" s="79"/>
      <c r="ACQ35" s="79"/>
      <c r="ACR35" s="79"/>
      <c r="ACS35" s="79"/>
      <c r="ACT35" s="79"/>
      <c r="ACU35" s="79"/>
      <c r="ACV35" s="79"/>
      <c r="ACW35" s="79"/>
      <c r="ACX35" s="79"/>
      <c r="ACY35" s="79"/>
      <c r="ACZ35" s="79"/>
      <c r="ADA35" s="79"/>
      <c r="ADB35" s="79"/>
      <c r="ADC35" s="79"/>
      <c r="ADD35" s="79"/>
      <c r="ADE35" s="79"/>
      <c r="ADF35" s="79"/>
      <c r="ADG35" s="79"/>
      <c r="ADH35" s="79"/>
      <c r="ADI35" s="79"/>
      <c r="ADJ35" s="79"/>
      <c r="ADK35" s="79"/>
      <c r="ADL35" s="79"/>
      <c r="ADM35" s="79"/>
      <c r="ADN35" s="79"/>
      <c r="ADO35" s="79"/>
      <c r="ADP35" s="79"/>
      <c r="ADQ35" s="79"/>
      <c r="ADR35" s="79"/>
      <c r="ADS35" s="79"/>
      <c r="ADT35" s="79"/>
      <c r="ADU35" s="79"/>
      <c r="ADV35" s="79"/>
      <c r="ADW35" s="79"/>
      <c r="ADX35" s="79"/>
      <c r="ADY35" s="79"/>
      <c r="ADZ35" s="79"/>
      <c r="AEA35" s="79"/>
      <c r="AEB35" s="79"/>
      <c r="AEC35" s="79"/>
      <c r="AED35" s="79"/>
      <c r="AEE35" s="79"/>
      <c r="AEF35" s="79"/>
      <c r="AEG35" s="79"/>
      <c r="AEH35" s="79"/>
      <c r="AEI35" s="79"/>
      <c r="AEJ35" s="79"/>
      <c r="AEK35" s="79"/>
      <c r="AEL35" s="79"/>
      <c r="AEM35" s="79"/>
      <c r="AEN35" s="79"/>
      <c r="AEO35" s="79"/>
      <c r="AEP35" s="79"/>
      <c r="AEQ35" s="79"/>
      <c r="AER35" s="79"/>
      <c r="AES35" s="79"/>
      <c r="AET35" s="79"/>
      <c r="AEU35" s="79"/>
      <c r="AEV35" s="79"/>
      <c r="AEW35" s="79"/>
      <c r="AEX35" s="79"/>
      <c r="AEY35" s="79"/>
      <c r="AEZ35" s="79"/>
      <c r="AFA35" s="79"/>
      <c r="AFB35" s="79"/>
      <c r="AFC35" s="79"/>
      <c r="AFD35" s="79"/>
      <c r="AFE35" s="79"/>
      <c r="AFF35" s="79"/>
      <c r="AFG35" s="79"/>
      <c r="AFH35" s="79"/>
      <c r="AFI35" s="79"/>
      <c r="AFJ35" s="79"/>
      <c r="AFK35" s="79"/>
      <c r="AFL35" s="79"/>
      <c r="AFM35" s="79"/>
      <c r="AFN35" s="79"/>
      <c r="AFO35" s="79"/>
      <c r="AFP35" s="79"/>
      <c r="AFQ35" s="79"/>
      <c r="AFR35" s="79"/>
      <c r="AFS35" s="79"/>
      <c r="AFT35" s="79"/>
      <c r="AFU35" s="79"/>
      <c r="AFV35" s="79"/>
      <c r="AFW35" s="79"/>
      <c r="AFX35" s="79"/>
      <c r="AFY35" s="79"/>
      <c r="AFZ35" s="79"/>
      <c r="AGA35" s="79"/>
      <c r="AGB35" s="79"/>
      <c r="AGC35" s="79"/>
      <c r="AGD35" s="79"/>
      <c r="AGE35" s="79"/>
      <c r="AGF35" s="79"/>
      <c r="AGG35" s="79"/>
      <c r="AGH35" s="79"/>
      <c r="AGI35" s="79"/>
      <c r="AGJ35" s="79"/>
      <c r="AGK35" s="79"/>
      <c r="AGL35" s="79"/>
      <c r="AGM35" s="79"/>
      <c r="AGN35" s="79"/>
      <c r="AGO35" s="79"/>
      <c r="AGP35" s="79"/>
      <c r="AGQ35" s="79"/>
      <c r="AGR35" s="79"/>
      <c r="AGS35" s="79"/>
      <c r="AGT35" s="79"/>
      <c r="AGU35" s="79"/>
      <c r="AGV35" s="79"/>
      <c r="AGW35" s="79"/>
      <c r="AGX35" s="79"/>
      <c r="AGY35" s="79"/>
      <c r="AGZ35" s="79"/>
      <c r="AHA35" s="79"/>
      <c r="AHB35" s="79"/>
      <c r="AHC35" s="79"/>
      <c r="AHD35" s="79"/>
      <c r="AHE35" s="79"/>
      <c r="AHF35" s="79"/>
      <c r="AHG35" s="79"/>
      <c r="AHH35" s="79"/>
      <c r="AHI35" s="79"/>
      <c r="AHJ35" s="79"/>
      <c r="AHK35" s="79"/>
      <c r="AHL35" s="79"/>
      <c r="AHM35" s="79"/>
      <c r="AHN35" s="79"/>
      <c r="AHO35" s="79"/>
      <c r="AHP35" s="79"/>
      <c r="AHQ35" s="79"/>
      <c r="AHR35" s="79"/>
      <c r="AHS35" s="79"/>
      <c r="AHT35" s="79"/>
      <c r="AHU35" s="79"/>
      <c r="AHV35" s="79"/>
      <c r="AHW35" s="79"/>
      <c r="AHX35" s="79"/>
      <c r="AHY35" s="79"/>
      <c r="AHZ35" s="79"/>
      <c r="AIA35" s="79"/>
      <c r="AIB35" s="79"/>
      <c r="AIC35" s="79"/>
      <c r="AID35" s="79"/>
      <c r="AIE35" s="79"/>
      <c r="AIF35" s="79"/>
      <c r="AIG35" s="79"/>
      <c r="AIH35" s="79"/>
      <c r="AII35" s="79"/>
      <c r="AIJ35" s="79"/>
      <c r="AIK35" s="79"/>
      <c r="AIL35" s="79"/>
      <c r="AIM35" s="79"/>
      <c r="AIN35" s="79"/>
      <c r="AIO35" s="79"/>
      <c r="AIP35" s="79"/>
      <c r="AIQ35" s="79"/>
      <c r="AIR35" s="79"/>
      <c r="AIS35" s="79"/>
      <c r="AIT35" s="79"/>
      <c r="AIU35" s="79"/>
      <c r="AIV35" s="79"/>
      <c r="AIW35" s="79"/>
      <c r="AIX35" s="79"/>
      <c r="AIY35" s="79"/>
      <c r="AIZ35" s="79"/>
      <c r="AJA35" s="79"/>
      <c r="AJB35" s="79"/>
      <c r="AJC35" s="79"/>
      <c r="AJD35" s="79"/>
      <c r="AJE35" s="79"/>
      <c r="AJF35" s="79"/>
      <c r="AJG35" s="79"/>
      <c r="AJH35" s="79"/>
      <c r="AJI35" s="79"/>
      <c r="AJJ35" s="79"/>
      <c r="AJK35" s="79"/>
      <c r="AJL35" s="79"/>
      <c r="AJM35" s="79"/>
      <c r="AJN35" s="79"/>
      <c r="AJO35" s="79"/>
      <c r="AJP35" s="79"/>
      <c r="AJQ35" s="79"/>
      <c r="AJR35" s="79"/>
      <c r="AJS35" s="79"/>
      <c r="AJT35" s="79"/>
      <c r="AJU35" s="79"/>
      <c r="AJV35" s="79"/>
      <c r="AJW35" s="79"/>
      <c r="AJX35" s="79"/>
      <c r="AJY35" s="79"/>
      <c r="AJZ35" s="79"/>
      <c r="AKA35" s="79"/>
      <c r="AKB35" s="79"/>
      <c r="AKC35" s="79"/>
      <c r="AKD35" s="79"/>
      <c r="AKE35" s="79"/>
      <c r="AKF35" s="79"/>
      <c r="AKG35" s="79"/>
      <c r="AKH35" s="79"/>
      <c r="AKI35" s="79"/>
      <c r="AKJ35" s="79"/>
      <c r="AKK35" s="79"/>
      <c r="AKL35" s="79"/>
      <c r="AKM35" s="79"/>
      <c r="AKN35" s="79"/>
      <c r="AKO35" s="79"/>
      <c r="AKP35" s="79"/>
      <c r="AKQ35" s="79"/>
      <c r="AKR35" s="79"/>
      <c r="AKS35" s="79"/>
      <c r="AKT35" s="79"/>
      <c r="AKU35" s="79"/>
      <c r="AKV35" s="79"/>
      <c r="AKW35" s="79"/>
      <c r="AKX35" s="79"/>
      <c r="AKY35" s="79"/>
      <c r="AKZ35" s="79"/>
      <c r="ALA35" s="79"/>
      <c r="ALB35" s="79"/>
      <c r="ALC35" s="79"/>
      <c r="ALD35" s="79"/>
      <c r="ALE35" s="79"/>
      <c r="ALF35" s="79"/>
      <c r="ALG35" s="79"/>
      <c r="ALH35" s="49"/>
      <c r="ALI35" s="49"/>
      <c r="ALJ35" s="49"/>
      <c r="ALK35" s="49"/>
      <c r="ALL35" s="49"/>
      <c r="ALM35" s="49"/>
      <c r="ALN35" s="49"/>
      <c r="ALO35" s="49"/>
      <c r="ALP35" s="49"/>
      <c r="ALQ35" s="49"/>
      <c r="ALR35" s="49"/>
      <c r="ALS35" s="49"/>
      <c r="ALT35" s="49"/>
      <c r="ALU35" s="49"/>
    </row>
    <row r="36" spans="1:1009" s="76" customFormat="1" ht="25.8" x14ac:dyDescent="0.4">
      <c r="A36" s="79"/>
      <c r="B36" s="90" t="s">
        <v>134</v>
      </c>
      <c r="C36" s="90" t="s">
        <v>135</v>
      </c>
      <c r="D36" s="15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  <c r="IU36" s="79"/>
      <c r="IV36" s="79"/>
      <c r="IW36" s="79"/>
      <c r="IX36" s="79"/>
      <c r="IY36" s="79"/>
      <c r="IZ36" s="79"/>
      <c r="JA36" s="79"/>
      <c r="JB36" s="79"/>
      <c r="JC36" s="79"/>
      <c r="JD36" s="79"/>
      <c r="JE36" s="79"/>
      <c r="JF36" s="79"/>
      <c r="JG36" s="79"/>
      <c r="JH36" s="79"/>
      <c r="JI36" s="79"/>
      <c r="JJ36" s="79"/>
      <c r="JK36" s="79"/>
      <c r="JL36" s="79"/>
      <c r="JM36" s="79"/>
      <c r="JN36" s="79"/>
      <c r="JO36" s="79"/>
      <c r="JP36" s="79"/>
      <c r="JQ36" s="79"/>
      <c r="JR36" s="79"/>
      <c r="JS36" s="79"/>
      <c r="JT36" s="79"/>
      <c r="JU36" s="79"/>
      <c r="JV36" s="79"/>
      <c r="JW36" s="79"/>
      <c r="JX36" s="79"/>
      <c r="JY36" s="79"/>
      <c r="JZ36" s="79"/>
      <c r="KA36" s="79"/>
      <c r="KB36" s="79"/>
      <c r="KC36" s="79"/>
      <c r="KD36" s="79"/>
      <c r="KE36" s="79"/>
      <c r="KF36" s="79"/>
      <c r="KG36" s="79"/>
      <c r="KH36" s="79"/>
      <c r="KI36" s="79"/>
      <c r="KJ36" s="79"/>
      <c r="KK36" s="79"/>
      <c r="KL36" s="79"/>
      <c r="KM36" s="79"/>
      <c r="KN36" s="79"/>
      <c r="KO36" s="79"/>
      <c r="KP36" s="79"/>
      <c r="KQ36" s="79"/>
      <c r="KR36" s="79"/>
      <c r="KS36" s="79"/>
      <c r="KT36" s="79"/>
      <c r="KU36" s="79"/>
      <c r="KV36" s="79"/>
      <c r="KW36" s="79"/>
      <c r="KX36" s="79"/>
      <c r="KY36" s="79"/>
      <c r="KZ36" s="79"/>
      <c r="LA36" s="79"/>
      <c r="LB36" s="79"/>
      <c r="LC36" s="79"/>
      <c r="LD36" s="79"/>
      <c r="LE36" s="79"/>
      <c r="LF36" s="79"/>
      <c r="LG36" s="79"/>
      <c r="LH36" s="79"/>
      <c r="LI36" s="79"/>
      <c r="LJ36" s="79"/>
      <c r="LK36" s="79"/>
      <c r="LL36" s="79"/>
      <c r="LM36" s="79"/>
      <c r="LN36" s="79"/>
      <c r="LO36" s="79"/>
      <c r="LP36" s="79"/>
      <c r="LQ36" s="79"/>
      <c r="LR36" s="79"/>
      <c r="LS36" s="79"/>
      <c r="LT36" s="79"/>
      <c r="LU36" s="79"/>
      <c r="LV36" s="79"/>
      <c r="LW36" s="79"/>
      <c r="LX36" s="79"/>
      <c r="LY36" s="79"/>
      <c r="LZ36" s="79"/>
      <c r="MA36" s="79"/>
      <c r="MB36" s="79"/>
      <c r="MC36" s="79"/>
      <c r="MD36" s="79"/>
      <c r="ME36" s="79"/>
      <c r="MF36" s="79"/>
      <c r="MG36" s="79"/>
      <c r="MH36" s="79"/>
      <c r="MI36" s="79"/>
      <c r="MJ36" s="79"/>
      <c r="MK36" s="79"/>
      <c r="ML36" s="79"/>
      <c r="MM36" s="79"/>
      <c r="MN36" s="79"/>
      <c r="MO36" s="79"/>
      <c r="MP36" s="79"/>
      <c r="MQ36" s="79"/>
      <c r="MR36" s="79"/>
      <c r="MS36" s="79"/>
      <c r="MT36" s="79"/>
      <c r="MU36" s="79"/>
      <c r="MV36" s="79"/>
      <c r="MW36" s="79"/>
      <c r="MX36" s="79"/>
      <c r="MY36" s="79"/>
      <c r="MZ36" s="79"/>
      <c r="NA36" s="79"/>
      <c r="NB36" s="79"/>
      <c r="NC36" s="79"/>
      <c r="ND36" s="79"/>
      <c r="NE36" s="79"/>
      <c r="NF36" s="79"/>
      <c r="NG36" s="79"/>
      <c r="NH36" s="79"/>
      <c r="NI36" s="79"/>
      <c r="NJ36" s="79"/>
      <c r="NK36" s="79"/>
      <c r="NL36" s="79"/>
      <c r="NM36" s="79"/>
      <c r="NN36" s="79"/>
      <c r="NO36" s="79"/>
      <c r="NP36" s="79"/>
      <c r="NQ36" s="79"/>
      <c r="NR36" s="79"/>
      <c r="NS36" s="79"/>
      <c r="NT36" s="79"/>
      <c r="NU36" s="79"/>
      <c r="NV36" s="79"/>
      <c r="NW36" s="79"/>
      <c r="NX36" s="79"/>
      <c r="NY36" s="79"/>
      <c r="NZ36" s="79"/>
      <c r="OA36" s="79"/>
      <c r="OB36" s="79"/>
      <c r="OC36" s="79"/>
      <c r="OD36" s="79"/>
      <c r="OE36" s="79"/>
      <c r="OF36" s="79"/>
      <c r="OG36" s="79"/>
      <c r="OH36" s="79"/>
      <c r="OI36" s="79"/>
      <c r="OJ36" s="79"/>
      <c r="OK36" s="79"/>
      <c r="OL36" s="79"/>
      <c r="OM36" s="79"/>
      <c r="ON36" s="79"/>
      <c r="OO36" s="79"/>
      <c r="OP36" s="79"/>
      <c r="OQ36" s="79"/>
      <c r="OR36" s="79"/>
      <c r="OS36" s="79"/>
      <c r="OT36" s="79"/>
      <c r="OU36" s="79"/>
      <c r="OV36" s="79"/>
      <c r="OW36" s="79"/>
      <c r="OX36" s="79"/>
      <c r="OY36" s="79"/>
      <c r="OZ36" s="79"/>
      <c r="PA36" s="79"/>
      <c r="PB36" s="79"/>
      <c r="PC36" s="79"/>
      <c r="PD36" s="79"/>
      <c r="PE36" s="79"/>
      <c r="PF36" s="79"/>
      <c r="PG36" s="79"/>
      <c r="PH36" s="79"/>
      <c r="PI36" s="79"/>
      <c r="PJ36" s="79"/>
      <c r="PK36" s="79"/>
      <c r="PL36" s="79"/>
      <c r="PM36" s="79"/>
      <c r="PN36" s="79"/>
      <c r="PO36" s="79"/>
      <c r="PP36" s="79"/>
      <c r="PQ36" s="79"/>
      <c r="PR36" s="79"/>
      <c r="PS36" s="79"/>
      <c r="PT36" s="79"/>
      <c r="PU36" s="79"/>
      <c r="PV36" s="79"/>
      <c r="PW36" s="79"/>
      <c r="PX36" s="79"/>
      <c r="PY36" s="79"/>
      <c r="PZ36" s="79"/>
      <c r="QA36" s="79"/>
      <c r="QB36" s="79"/>
      <c r="QC36" s="79"/>
      <c r="QD36" s="79"/>
      <c r="QE36" s="79"/>
      <c r="QF36" s="79"/>
      <c r="QG36" s="79"/>
      <c r="QH36" s="79"/>
      <c r="QI36" s="79"/>
      <c r="QJ36" s="79"/>
      <c r="QK36" s="79"/>
      <c r="QL36" s="79"/>
      <c r="QM36" s="79"/>
      <c r="QN36" s="79"/>
      <c r="QO36" s="79"/>
      <c r="QP36" s="79"/>
      <c r="QQ36" s="79"/>
      <c r="QR36" s="79"/>
      <c r="QS36" s="79"/>
      <c r="QT36" s="79"/>
      <c r="QU36" s="79"/>
      <c r="QV36" s="79"/>
      <c r="QW36" s="79"/>
      <c r="QX36" s="79"/>
      <c r="QY36" s="79"/>
      <c r="QZ36" s="79"/>
      <c r="RA36" s="79"/>
      <c r="RB36" s="79"/>
      <c r="RC36" s="79"/>
      <c r="RD36" s="79"/>
      <c r="RE36" s="79"/>
      <c r="RF36" s="79"/>
      <c r="RG36" s="79"/>
      <c r="RH36" s="79"/>
      <c r="RI36" s="79"/>
      <c r="RJ36" s="79"/>
      <c r="RK36" s="79"/>
      <c r="RL36" s="79"/>
      <c r="RM36" s="79"/>
      <c r="RN36" s="79"/>
      <c r="RO36" s="79"/>
      <c r="RP36" s="79"/>
      <c r="RQ36" s="79"/>
      <c r="RR36" s="79"/>
      <c r="RS36" s="79"/>
      <c r="RT36" s="79"/>
      <c r="RU36" s="79"/>
      <c r="RV36" s="79"/>
      <c r="RW36" s="79"/>
      <c r="RX36" s="79"/>
      <c r="RY36" s="79"/>
      <c r="RZ36" s="79"/>
      <c r="SA36" s="79"/>
      <c r="SB36" s="79"/>
      <c r="SC36" s="79"/>
      <c r="SD36" s="79"/>
      <c r="SE36" s="79"/>
      <c r="SF36" s="79"/>
      <c r="SG36" s="79"/>
      <c r="SH36" s="79"/>
      <c r="SI36" s="79"/>
      <c r="SJ36" s="79"/>
      <c r="SK36" s="79"/>
      <c r="SL36" s="79"/>
      <c r="SM36" s="79"/>
      <c r="SN36" s="79"/>
      <c r="SO36" s="79"/>
      <c r="SP36" s="79"/>
      <c r="SQ36" s="79"/>
      <c r="SR36" s="79"/>
      <c r="SS36" s="79"/>
      <c r="ST36" s="79"/>
      <c r="SU36" s="79"/>
      <c r="SV36" s="79"/>
      <c r="SW36" s="79"/>
      <c r="SX36" s="79"/>
      <c r="SY36" s="79"/>
      <c r="SZ36" s="79"/>
      <c r="TA36" s="79"/>
      <c r="TB36" s="79"/>
      <c r="TC36" s="79"/>
      <c r="TD36" s="79"/>
      <c r="TE36" s="79"/>
      <c r="TF36" s="79"/>
      <c r="TG36" s="79"/>
      <c r="TH36" s="79"/>
      <c r="TI36" s="79"/>
      <c r="TJ36" s="79"/>
      <c r="TK36" s="79"/>
      <c r="TL36" s="79"/>
      <c r="TM36" s="79"/>
      <c r="TN36" s="79"/>
      <c r="TO36" s="79"/>
      <c r="TP36" s="79"/>
      <c r="TQ36" s="79"/>
      <c r="TR36" s="79"/>
      <c r="TS36" s="79"/>
      <c r="TT36" s="79"/>
      <c r="TU36" s="79"/>
      <c r="TV36" s="79"/>
      <c r="TW36" s="79"/>
      <c r="TX36" s="79"/>
      <c r="TY36" s="79"/>
      <c r="TZ36" s="79"/>
      <c r="UA36" s="79"/>
      <c r="UB36" s="79"/>
      <c r="UC36" s="79"/>
      <c r="UD36" s="79"/>
      <c r="UE36" s="79"/>
      <c r="UF36" s="79"/>
      <c r="UG36" s="79"/>
      <c r="UH36" s="79"/>
      <c r="UI36" s="79"/>
      <c r="UJ36" s="79"/>
      <c r="UK36" s="79"/>
      <c r="UL36" s="79"/>
      <c r="UM36" s="79"/>
      <c r="UN36" s="79"/>
      <c r="UO36" s="79"/>
      <c r="UP36" s="79"/>
      <c r="UQ36" s="79"/>
      <c r="UR36" s="79"/>
      <c r="US36" s="79"/>
      <c r="UT36" s="79"/>
      <c r="UU36" s="79"/>
      <c r="UV36" s="79"/>
      <c r="UW36" s="79"/>
      <c r="UX36" s="79"/>
      <c r="UY36" s="79"/>
      <c r="UZ36" s="79"/>
      <c r="VA36" s="79"/>
      <c r="VB36" s="79"/>
      <c r="VC36" s="79"/>
      <c r="VD36" s="79"/>
      <c r="VE36" s="79"/>
      <c r="VF36" s="79"/>
      <c r="VG36" s="79"/>
      <c r="VH36" s="79"/>
      <c r="VI36" s="79"/>
      <c r="VJ36" s="79"/>
      <c r="VK36" s="79"/>
      <c r="VL36" s="79"/>
      <c r="VM36" s="79"/>
      <c r="VN36" s="79"/>
      <c r="VO36" s="79"/>
      <c r="VP36" s="79"/>
      <c r="VQ36" s="79"/>
      <c r="VR36" s="79"/>
      <c r="VS36" s="79"/>
      <c r="VT36" s="79"/>
      <c r="VU36" s="79"/>
      <c r="VV36" s="79"/>
      <c r="VW36" s="79"/>
      <c r="VX36" s="79"/>
      <c r="VY36" s="79"/>
      <c r="VZ36" s="79"/>
      <c r="WA36" s="79"/>
      <c r="WB36" s="79"/>
      <c r="WC36" s="79"/>
      <c r="WD36" s="79"/>
      <c r="WE36" s="79"/>
      <c r="WF36" s="79"/>
      <c r="WG36" s="79"/>
      <c r="WH36" s="79"/>
      <c r="WI36" s="79"/>
      <c r="WJ36" s="79"/>
      <c r="WK36" s="79"/>
      <c r="WL36" s="79"/>
      <c r="WM36" s="79"/>
      <c r="WN36" s="79"/>
      <c r="WO36" s="79"/>
      <c r="WP36" s="79"/>
      <c r="WQ36" s="79"/>
      <c r="WR36" s="79"/>
      <c r="WS36" s="79"/>
      <c r="WT36" s="79"/>
      <c r="WU36" s="79"/>
      <c r="WV36" s="79"/>
      <c r="WW36" s="79"/>
      <c r="WX36" s="79"/>
      <c r="WY36" s="79"/>
      <c r="WZ36" s="79"/>
      <c r="XA36" s="79"/>
      <c r="XB36" s="79"/>
      <c r="XC36" s="79"/>
      <c r="XD36" s="79"/>
      <c r="XE36" s="79"/>
      <c r="XF36" s="79"/>
      <c r="XG36" s="79"/>
      <c r="XH36" s="79"/>
      <c r="XI36" s="79"/>
      <c r="XJ36" s="79"/>
      <c r="XK36" s="79"/>
      <c r="XL36" s="79"/>
      <c r="XM36" s="79"/>
      <c r="XN36" s="79"/>
      <c r="XO36" s="79"/>
      <c r="XP36" s="79"/>
      <c r="XQ36" s="79"/>
      <c r="XR36" s="79"/>
      <c r="XS36" s="79"/>
      <c r="XT36" s="79"/>
      <c r="XU36" s="79"/>
      <c r="XV36" s="79"/>
      <c r="XW36" s="79"/>
      <c r="XX36" s="79"/>
      <c r="XY36" s="79"/>
      <c r="XZ36" s="79"/>
      <c r="YA36" s="79"/>
      <c r="YB36" s="79"/>
      <c r="YC36" s="79"/>
      <c r="YD36" s="79"/>
      <c r="YE36" s="79"/>
      <c r="YF36" s="79"/>
      <c r="YG36" s="79"/>
      <c r="YH36" s="79"/>
      <c r="YI36" s="79"/>
      <c r="YJ36" s="79"/>
      <c r="YK36" s="79"/>
      <c r="YL36" s="79"/>
      <c r="YM36" s="79"/>
      <c r="YN36" s="79"/>
      <c r="YO36" s="79"/>
      <c r="YP36" s="79"/>
      <c r="YQ36" s="79"/>
      <c r="YR36" s="79"/>
      <c r="YS36" s="79"/>
      <c r="YT36" s="79"/>
      <c r="YU36" s="79"/>
      <c r="YV36" s="79"/>
      <c r="YW36" s="79"/>
      <c r="YX36" s="79"/>
      <c r="YY36" s="79"/>
      <c r="YZ36" s="79"/>
      <c r="ZA36" s="79"/>
      <c r="ZB36" s="79"/>
      <c r="ZC36" s="79"/>
      <c r="ZD36" s="79"/>
      <c r="ZE36" s="79"/>
      <c r="ZF36" s="79"/>
      <c r="ZG36" s="79"/>
      <c r="ZH36" s="79"/>
      <c r="ZI36" s="79"/>
      <c r="ZJ36" s="79"/>
      <c r="ZK36" s="79"/>
      <c r="ZL36" s="79"/>
      <c r="ZM36" s="79"/>
      <c r="ZN36" s="79"/>
      <c r="ZO36" s="79"/>
      <c r="ZP36" s="79"/>
      <c r="ZQ36" s="79"/>
      <c r="ZR36" s="79"/>
      <c r="ZS36" s="79"/>
      <c r="ZT36" s="79"/>
      <c r="ZU36" s="79"/>
      <c r="ZV36" s="79"/>
      <c r="ZW36" s="79"/>
      <c r="ZX36" s="79"/>
      <c r="ZY36" s="79"/>
      <c r="ZZ36" s="79"/>
      <c r="AAA36" s="79"/>
      <c r="AAB36" s="79"/>
      <c r="AAC36" s="79"/>
      <c r="AAD36" s="79"/>
      <c r="AAE36" s="79"/>
      <c r="AAF36" s="79"/>
      <c r="AAG36" s="79"/>
      <c r="AAH36" s="79"/>
      <c r="AAI36" s="79"/>
      <c r="AAJ36" s="79"/>
      <c r="AAK36" s="79"/>
      <c r="AAL36" s="79"/>
      <c r="AAM36" s="79"/>
      <c r="AAN36" s="79"/>
      <c r="AAO36" s="79"/>
      <c r="AAP36" s="79"/>
      <c r="AAQ36" s="79"/>
      <c r="AAR36" s="79"/>
      <c r="AAS36" s="79"/>
      <c r="AAT36" s="79"/>
      <c r="AAU36" s="79"/>
      <c r="AAV36" s="79"/>
      <c r="AAW36" s="79"/>
      <c r="AAX36" s="79"/>
      <c r="AAY36" s="79"/>
      <c r="AAZ36" s="79"/>
      <c r="ABA36" s="79"/>
      <c r="ABB36" s="79"/>
      <c r="ABC36" s="79"/>
      <c r="ABD36" s="79"/>
      <c r="ABE36" s="79"/>
      <c r="ABF36" s="79"/>
      <c r="ABG36" s="79"/>
      <c r="ABH36" s="79"/>
      <c r="ABI36" s="79"/>
      <c r="ABJ36" s="79"/>
      <c r="ABK36" s="79"/>
      <c r="ABL36" s="79"/>
      <c r="ABM36" s="79"/>
      <c r="ABN36" s="79"/>
      <c r="ABO36" s="79"/>
      <c r="ABP36" s="79"/>
      <c r="ABQ36" s="79"/>
      <c r="ABR36" s="79"/>
      <c r="ABS36" s="79"/>
      <c r="ABT36" s="79"/>
      <c r="ABU36" s="79"/>
      <c r="ABV36" s="79"/>
      <c r="ABW36" s="79"/>
      <c r="ABX36" s="79"/>
      <c r="ABY36" s="79"/>
      <c r="ABZ36" s="79"/>
      <c r="ACA36" s="79"/>
      <c r="ACB36" s="79"/>
      <c r="ACC36" s="79"/>
      <c r="ACD36" s="79"/>
      <c r="ACE36" s="79"/>
      <c r="ACF36" s="79"/>
      <c r="ACG36" s="79"/>
      <c r="ACH36" s="79"/>
      <c r="ACI36" s="79"/>
      <c r="ACJ36" s="79"/>
      <c r="ACK36" s="79"/>
      <c r="ACL36" s="79"/>
      <c r="ACM36" s="79"/>
      <c r="ACN36" s="79"/>
      <c r="ACO36" s="79"/>
      <c r="ACP36" s="79"/>
      <c r="ACQ36" s="79"/>
      <c r="ACR36" s="79"/>
      <c r="ACS36" s="79"/>
      <c r="ACT36" s="79"/>
      <c r="ACU36" s="79"/>
      <c r="ACV36" s="79"/>
      <c r="ACW36" s="79"/>
      <c r="ACX36" s="79"/>
      <c r="ACY36" s="79"/>
      <c r="ACZ36" s="79"/>
      <c r="ADA36" s="79"/>
      <c r="ADB36" s="79"/>
      <c r="ADC36" s="79"/>
      <c r="ADD36" s="79"/>
      <c r="ADE36" s="79"/>
      <c r="ADF36" s="79"/>
      <c r="ADG36" s="79"/>
      <c r="ADH36" s="79"/>
      <c r="ADI36" s="79"/>
      <c r="ADJ36" s="79"/>
      <c r="ADK36" s="79"/>
      <c r="ADL36" s="79"/>
      <c r="ADM36" s="79"/>
      <c r="ADN36" s="79"/>
      <c r="ADO36" s="79"/>
      <c r="ADP36" s="79"/>
      <c r="ADQ36" s="79"/>
      <c r="ADR36" s="79"/>
      <c r="ADS36" s="79"/>
      <c r="ADT36" s="79"/>
      <c r="ADU36" s="79"/>
      <c r="ADV36" s="79"/>
      <c r="ADW36" s="79"/>
      <c r="ADX36" s="79"/>
      <c r="ADY36" s="79"/>
      <c r="ADZ36" s="79"/>
      <c r="AEA36" s="79"/>
      <c r="AEB36" s="79"/>
      <c r="AEC36" s="79"/>
      <c r="AED36" s="79"/>
      <c r="AEE36" s="79"/>
      <c r="AEF36" s="79"/>
      <c r="AEG36" s="79"/>
      <c r="AEH36" s="79"/>
      <c r="AEI36" s="79"/>
      <c r="AEJ36" s="79"/>
      <c r="AEK36" s="79"/>
      <c r="AEL36" s="79"/>
      <c r="AEM36" s="79"/>
      <c r="AEN36" s="79"/>
      <c r="AEO36" s="79"/>
      <c r="AEP36" s="79"/>
      <c r="AEQ36" s="79"/>
      <c r="AER36" s="79"/>
      <c r="AES36" s="79"/>
      <c r="AET36" s="79"/>
      <c r="AEU36" s="79"/>
      <c r="AEV36" s="79"/>
      <c r="AEW36" s="79"/>
      <c r="AEX36" s="79"/>
      <c r="AEY36" s="79"/>
      <c r="AEZ36" s="79"/>
      <c r="AFA36" s="79"/>
      <c r="AFB36" s="79"/>
      <c r="AFC36" s="79"/>
      <c r="AFD36" s="79"/>
      <c r="AFE36" s="79"/>
      <c r="AFF36" s="79"/>
      <c r="AFG36" s="79"/>
      <c r="AFH36" s="79"/>
      <c r="AFI36" s="79"/>
      <c r="AFJ36" s="79"/>
      <c r="AFK36" s="79"/>
      <c r="AFL36" s="79"/>
      <c r="AFM36" s="79"/>
      <c r="AFN36" s="79"/>
      <c r="AFO36" s="79"/>
      <c r="AFP36" s="79"/>
      <c r="AFQ36" s="79"/>
      <c r="AFR36" s="79"/>
      <c r="AFS36" s="79"/>
      <c r="AFT36" s="79"/>
      <c r="AFU36" s="79"/>
      <c r="AFV36" s="79"/>
      <c r="AFW36" s="79"/>
      <c r="AFX36" s="79"/>
      <c r="AFY36" s="79"/>
      <c r="AFZ36" s="79"/>
      <c r="AGA36" s="79"/>
      <c r="AGB36" s="79"/>
      <c r="AGC36" s="79"/>
      <c r="AGD36" s="79"/>
      <c r="AGE36" s="79"/>
      <c r="AGF36" s="79"/>
      <c r="AGG36" s="79"/>
      <c r="AGH36" s="79"/>
      <c r="AGI36" s="79"/>
      <c r="AGJ36" s="79"/>
      <c r="AGK36" s="79"/>
      <c r="AGL36" s="79"/>
      <c r="AGM36" s="79"/>
      <c r="AGN36" s="79"/>
      <c r="AGO36" s="79"/>
      <c r="AGP36" s="79"/>
      <c r="AGQ36" s="79"/>
      <c r="AGR36" s="79"/>
      <c r="AGS36" s="79"/>
      <c r="AGT36" s="79"/>
      <c r="AGU36" s="79"/>
      <c r="AGV36" s="79"/>
      <c r="AGW36" s="79"/>
      <c r="AGX36" s="79"/>
      <c r="AGY36" s="79"/>
      <c r="AGZ36" s="79"/>
      <c r="AHA36" s="79"/>
      <c r="AHB36" s="79"/>
      <c r="AHC36" s="79"/>
      <c r="AHD36" s="79"/>
      <c r="AHE36" s="79"/>
      <c r="AHF36" s="79"/>
      <c r="AHG36" s="79"/>
      <c r="AHH36" s="79"/>
      <c r="AHI36" s="79"/>
      <c r="AHJ36" s="79"/>
      <c r="AHK36" s="79"/>
      <c r="AHL36" s="79"/>
      <c r="AHM36" s="79"/>
      <c r="AHN36" s="79"/>
      <c r="AHO36" s="79"/>
      <c r="AHP36" s="79"/>
      <c r="AHQ36" s="79"/>
      <c r="AHR36" s="79"/>
      <c r="AHS36" s="79"/>
      <c r="AHT36" s="79"/>
      <c r="AHU36" s="79"/>
      <c r="AHV36" s="79"/>
      <c r="AHW36" s="79"/>
      <c r="AHX36" s="79"/>
      <c r="AHY36" s="79"/>
      <c r="AHZ36" s="79"/>
      <c r="AIA36" s="79"/>
      <c r="AIB36" s="79"/>
      <c r="AIC36" s="79"/>
      <c r="AID36" s="79"/>
      <c r="AIE36" s="79"/>
      <c r="AIF36" s="79"/>
      <c r="AIG36" s="79"/>
      <c r="AIH36" s="79"/>
      <c r="AII36" s="79"/>
      <c r="AIJ36" s="79"/>
      <c r="AIK36" s="79"/>
      <c r="AIL36" s="79"/>
      <c r="AIM36" s="79"/>
      <c r="AIN36" s="79"/>
      <c r="AIO36" s="79"/>
      <c r="AIP36" s="79"/>
      <c r="AIQ36" s="79"/>
      <c r="AIR36" s="79"/>
      <c r="AIS36" s="79"/>
      <c r="AIT36" s="79"/>
      <c r="AIU36" s="79"/>
      <c r="AIV36" s="79"/>
      <c r="AIW36" s="79"/>
      <c r="AIX36" s="79"/>
      <c r="AIY36" s="79"/>
      <c r="AIZ36" s="79"/>
      <c r="AJA36" s="79"/>
      <c r="AJB36" s="79"/>
      <c r="AJC36" s="79"/>
      <c r="AJD36" s="79"/>
      <c r="AJE36" s="79"/>
      <c r="AJF36" s="79"/>
      <c r="AJG36" s="79"/>
      <c r="AJH36" s="79"/>
      <c r="AJI36" s="79"/>
      <c r="AJJ36" s="79"/>
      <c r="AJK36" s="79"/>
      <c r="AJL36" s="79"/>
      <c r="AJM36" s="79"/>
      <c r="AJN36" s="79"/>
      <c r="AJO36" s="79"/>
      <c r="AJP36" s="79"/>
      <c r="AJQ36" s="79"/>
      <c r="AJR36" s="79"/>
      <c r="AJS36" s="79"/>
      <c r="AJT36" s="79"/>
      <c r="AJU36" s="79"/>
      <c r="AJV36" s="79"/>
      <c r="AJW36" s="79"/>
      <c r="AJX36" s="79"/>
      <c r="AJY36" s="79"/>
      <c r="AJZ36" s="79"/>
      <c r="AKA36" s="79"/>
      <c r="AKB36" s="79"/>
      <c r="AKC36" s="79"/>
      <c r="AKD36" s="79"/>
      <c r="AKE36" s="79"/>
      <c r="AKF36" s="79"/>
      <c r="AKG36" s="79"/>
      <c r="AKH36" s="79"/>
      <c r="AKI36" s="79"/>
      <c r="AKJ36" s="79"/>
      <c r="AKK36" s="79"/>
      <c r="AKL36" s="79"/>
      <c r="AKM36" s="79"/>
      <c r="AKN36" s="79"/>
      <c r="AKO36" s="79"/>
      <c r="AKP36" s="79"/>
      <c r="AKQ36" s="79"/>
      <c r="AKR36" s="79"/>
      <c r="AKS36" s="79"/>
      <c r="AKT36" s="79"/>
      <c r="AKU36" s="79"/>
      <c r="AKV36" s="79"/>
      <c r="AKW36" s="79"/>
      <c r="AKX36" s="79"/>
      <c r="AKY36" s="79"/>
      <c r="AKZ36" s="79"/>
      <c r="ALA36" s="79"/>
      <c r="ALB36" s="79"/>
      <c r="ALC36" s="79"/>
      <c r="ALD36" s="79"/>
      <c r="ALE36" s="79"/>
      <c r="ALF36" s="79"/>
      <c r="ALG36" s="79"/>
      <c r="ALH36" s="49"/>
      <c r="ALI36" s="49"/>
      <c r="ALJ36" s="49"/>
      <c r="ALK36" s="49"/>
      <c r="ALL36" s="49"/>
      <c r="ALM36" s="49"/>
      <c r="ALN36" s="49"/>
      <c r="ALO36" s="49"/>
      <c r="ALP36" s="49"/>
      <c r="ALQ36" s="49"/>
      <c r="ALR36" s="49"/>
      <c r="ALS36" s="49"/>
      <c r="ALT36" s="49"/>
      <c r="ALU36" s="49"/>
    </row>
    <row r="37" spans="1:1009" s="76" customFormat="1" ht="25.8" x14ac:dyDescent="0.5">
      <c r="A37" s="79"/>
      <c r="B37" s="91" t="s">
        <v>136</v>
      </c>
      <c r="C37" s="91" t="s">
        <v>137</v>
      </c>
      <c r="D37" s="87">
        <v>3000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9"/>
      <c r="FC37" s="79"/>
      <c r="FD37" s="79"/>
      <c r="FE37" s="79"/>
      <c r="FF37" s="79"/>
      <c r="FG37" s="79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9"/>
      <c r="GS37" s="79"/>
      <c r="GT37" s="79"/>
      <c r="GU37" s="79"/>
      <c r="GV37" s="79"/>
      <c r="GW37" s="79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9"/>
      <c r="II37" s="79"/>
      <c r="IJ37" s="79"/>
      <c r="IK37" s="79"/>
      <c r="IL37" s="79"/>
      <c r="IM37" s="79"/>
      <c r="IN37" s="79"/>
      <c r="IO37" s="79"/>
      <c r="IP37" s="79"/>
      <c r="IQ37" s="79"/>
      <c r="IR37" s="79"/>
      <c r="IS37" s="79"/>
      <c r="IT37" s="79"/>
      <c r="IU37" s="79"/>
      <c r="IV37" s="79"/>
      <c r="IW37" s="79"/>
      <c r="IX37" s="79"/>
      <c r="IY37" s="79"/>
      <c r="IZ37" s="79"/>
      <c r="JA37" s="79"/>
      <c r="JB37" s="79"/>
      <c r="JC37" s="79"/>
      <c r="JD37" s="79"/>
      <c r="JE37" s="79"/>
      <c r="JF37" s="79"/>
      <c r="JG37" s="79"/>
      <c r="JH37" s="79"/>
      <c r="JI37" s="79"/>
      <c r="JJ37" s="79"/>
      <c r="JK37" s="79"/>
      <c r="JL37" s="79"/>
      <c r="JM37" s="79"/>
      <c r="JN37" s="79"/>
      <c r="JO37" s="79"/>
      <c r="JP37" s="79"/>
      <c r="JQ37" s="79"/>
      <c r="JR37" s="79"/>
      <c r="JS37" s="79"/>
      <c r="JT37" s="79"/>
      <c r="JU37" s="79"/>
      <c r="JV37" s="79"/>
      <c r="JW37" s="79"/>
      <c r="JX37" s="79"/>
      <c r="JY37" s="79"/>
      <c r="JZ37" s="79"/>
      <c r="KA37" s="79"/>
      <c r="KB37" s="79"/>
      <c r="KC37" s="79"/>
      <c r="KD37" s="79"/>
      <c r="KE37" s="79"/>
      <c r="KF37" s="79"/>
      <c r="KG37" s="79"/>
      <c r="KH37" s="79"/>
      <c r="KI37" s="79"/>
      <c r="KJ37" s="79"/>
      <c r="KK37" s="79"/>
      <c r="KL37" s="79"/>
      <c r="KM37" s="79"/>
      <c r="KN37" s="79"/>
      <c r="KO37" s="79"/>
      <c r="KP37" s="79"/>
      <c r="KQ37" s="79"/>
      <c r="KR37" s="79"/>
      <c r="KS37" s="79"/>
      <c r="KT37" s="79"/>
      <c r="KU37" s="79"/>
      <c r="KV37" s="79"/>
      <c r="KW37" s="79"/>
      <c r="KX37" s="79"/>
      <c r="KY37" s="79"/>
      <c r="KZ37" s="79"/>
      <c r="LA37" s="79"/>
      <c r="LB37" s="79"/>
      <c r="LC37" s="79"/>
      <c r="LD37" s="79"/>
      <c r="LE37" s="79"/>
      <c r="LF37" s="79"/>
      <c r="LG37" s="79"/>
      <c r="LH37" s="79"/>
      <c r="LI37" s="79"/>
      <c r="LJ37" s="79"/>
      <c r="LK37" s="79"/>
      <c r="LL37" s="79"/>
      <c r="LM37" s="79"/>
      <c r="LN37" s="79"/>
      <c r="LO37" s="79"/>
      <c r="LP37" s="79"/>
      <c r="LQ37" s="79"/>
      <c r="LR37" s="79"/>
      <c r="LS37" s="79"/>
      <c r="LT37" s="79"/>
      <c r="LU37" s="79"/>
      <c r="LV37" s="79"/>
      <c r="LW37" s="79"/>
      <c r="LX37" s="79"/>
      <c r="LY37" s="79"/>
      <c r="LZ37" s="79"/>
      <c r="MA37" s="79"/>
      <c r="MB37" s="79"/>
      <c r="MC37" s="79"/>
      <c r="MD37" s="79"/>
      <c r="ME37" s="79"/>
      <c r="MF37" s="79"/>
      <c r="MG37" s="79"/>
      <c r="MH37" s="79"/>
      <c r="MI37" s="79"/>
      <c r="MJ37" s="79"/>
      <c r="MK37" s="79"/>
      <c r="ML37" s="79"/>
      <c r="MM37" s="79"/>
      <c r="MN37" s="79"/>
      <c r="MO37" s="79"/>
      <c r="MP37" s="79"/>
      <c r="MQ37" s="79"/>
      <c r="MR37" s="79"/>
      <c r="MS37" s="79"/>
      <c r="MT37" s="79"/>
      <c r="MU37" s="79"/>
      <c r="MV37" s="79"/>
      <c r="MW37" s="79"/>
      <c r="MX37" s="79"/>
      <c r="MY37" s="79"/>
      <c r="MZ37" s="79"/>
      <c r="NA37" s="79"/>
      <c r="NB37" s="79"/>
      <c r="NC37" s="79"/>
      <c r="ND37" s="79"/>
      <c r="NE37" s="79"/>
      <c r="NF37" s="79"/>
      <c r="NG37" s="79"/>
      <c r="NH37" s="79"/>
      <c r="NI37" s="79"/>
      <c r="NJ37" s="79"/>
      <c r="NK37" s="79"/>
      <c r="NL37" s="79"/>
      <c r="NM37" s="79"/>
      <c r="NN37" s="79"/>
      <c r="NO37" s="79"/>
      <c r="NP37" s="79"/>
      <c r="NQ37" s="79"/>
      <c r="NR37" s="79"/>
      <c r="NS37" s="79"/>
      <c r="NT37" s="79"/>
      <c r="NU37" s="79"/>
      <c r="NV37" s="79"/>
      <c r="NW37" s="79"/>
      <c r="NX37" s="79"/>
      <c r="NY37" s="79"/>
      <c r="NZ37" s="79"/>
      <c r="OA37" s="79"/>
      <c r="OB37" s="79"/>
      <c r="OC37" s="79"/>
      <c r="OD37" s="79"/>
      <c r="OE37" s="79"/>
      <c r="OF37" s="79"/>
      <c r="OG37" s="79"/>
      <c r="OH37" s="79"/>
      <c r="OI37" s="79"/>
      <c r="OJ37" s="79"/>
      <c r="OK37" s="79"/>
      <c r="OL37" s="79"/>
      <c r="OM37" s="79"/>
      <c r="ON37" s="79"/>
      <c r="OO37" s="79"/>
      <c r="OP37" s="79"/>
      <c r="OQ37" s="79"/>
      <c r="OR37" s="79"/>
      <c r="OS37" s="79"/>
      <c r="OT37" s="79"/>
      <c r="OU37" s="79"/>
      <c r="OV37" s="79"/>
      <c r="OW37" s="79"/>
      <c r="OX37" s="79"/>
      <c r="OY37" s="79"/>
      <c r="OZ37" s="79"/>
      <c r="PA37" s="79"/>
      <c r="PB37" s="79"/>
      <c r="PC37" s="79"/>
      <c r="PD37" s="79"/>
      <c r="PE37" s="79"/>
      <c r="PF37" s="79"/>
      <c r="PG37" s="79"/>
      <c r="PH37" s="79"/>
      <c r="PI37" s="79"/>
      <c r="PJ37" s="79"/>
      <c r="PK37" s="79"/>
      <c r="PL37" s="79"/>
      <c r="PM37" s="79"/>
      <c r="PN37" s="79"/>
      <c r="PO37" s="79"/>
      <c r="PP37" s="79"/>
      <c r="PQ37" s="79"/>
      <c r="PR37" s="79"/>
      <c r="PS37" s="79"/>
      <c r="PT37" s="79"/>
      <c r="PU37" s="79"/>
      <c r="PV37" s="79"/>
      <c r="PW37" s="79"/>
      <c r="PX37" s="79"/>
      <c r="PY37" s="79"/>
      <c r="PZ37" s="79"/>
      <c r="QA37" s="79"/>
      <c r="QB37" s="79"/>
      <c r="QC37" s="79"/>
      <c r="QD37" s="79"/>
      <c r="QE37" s="79"/>
      <c r="QF37" s="79"/>
      <c r="QG37" s="79"/>
      <c r="QH37" s="79"/>
      <c r="QI37" s="79"/>
      <c r="QJ37" s="79"/>
      <c r="QK37" s="79"/>
      <c r="QL37" s="79"/>
      <c r="QM37" s="79"/>
      <c r="QN37" s="79"/>
      <c r="QO37" s="79"/>
      <c r="QP37" s="79"/>
      <c r="QQ37" s="79"/>
      <c r="QR37" s="79"/>
      <c r="QS37" s="79"/>
      <c r="QT37" s="79"/>
      <c r="QU37" s="79"/>
      <c r="QV37" s="79"/>
      <c r="QW37" s="79"/>
      <c r="QX37" s="79"/>
      <c r="QY37" s="79"/>
      <c r="QZ37" s="79"/>
      <c r="RA37" s="79"/>
      <c r="RB37" s="79"/>
      <c r="RC37" s="79"/>
      <c r="RD37" s="79"/>
      <c r="RE37" s="79"/>
      <c r="RF37" s="79"/>
      <c r="RG37" s="79"/>
      <c r="RH37" s="79"/>
      <c r="RI37" s="79"/>
      <c r="RJ37" s="79"/>
      <c r="RK37" s="79"/>
      <c r="RL37" s="79"/>
      <c r="RM37" s="79"/>
      <c r="RN37" s="79"/>
      <c r="RO37" s="79"/>
      <c r="RP37" s="79"/>
      <c r="RQ37" s="79"/>
      <c r="RR37" s="79"/>
      <c r="RS37" s="79"/>
      <c r="RT37" s="79"/>
      <c r="RU37" s="79"/>
      <c r="RV37" s="79"/>
      <c r="RW37" s="79"/>
      <c r="RX37" s="79"/>
      <c r="RY37" s="79"/>
      <c r="RZ37" s="79"/>
      <c r="SA37" s="79"/>
      <c r="SB37" s="79"/>
      <c r="SC37" s="79"/>
      <c r="SD37" s="79"/>
      <c r="SE37" s="79"/>
      <c r="SF37" s="79"/>
      <c r="SG37" s="79"/>
      <c r="SH37" s="79"/>
      <c r="SI37" s="79"/>
      <c r="SJ37" s="79"/>
      <c r="SK37" s="79"/>
      <c r="SL37" s="79"/>
      <c r="SM37" s="79"/>
      <c r="SN37" s="79"/>
      <c r="SO37" s="79"/>
      <c r="SP37" s="79"/>
      <c r="SQ37" s="79"/>
      <c r="SR37" s="79"/>
      <c r="SS37" s="79"/>
      <c r="ST37" s="79"/>
      <c r="SU37" s="79"/>
      <c r="SV37" s="79"/>
      <c r="SW37" s="79"/>
      <c r="SX37" s="79"/>
      <c r="SY37" s="79"/>
      <c r="SZ37" s="79"/>
      <c r="TA37" s="79"/>
      <c r="TB37" s="79"/>
      <c r="TC37" s="79"/>
      <c r="TD37" s="79"/>
      <c r="TE37" s="79"/>
      <c r="TF37" s="79"/>
      <c r="TG37" s="79"/>
      <c r="TH37" s="79"/>
      <c r="TI37" s="79"/>
      <c r="TJ37" s="79"/>
      <c r="TK37" s="79"/>
      <c r="TL37" s="79"/>
      <c r="TM37" s="79"/>
      <c r="TN37" s="79"/>
      <c r="TO37" s="79"/>
      <c r="TP37" s="79"/>
      <c r="TQ37" s="79"/>
      <c r="TR37" s="79"/>
      <c r="TS37" s="79"/>
      <c r="TT37" s="79"/>
      <c r="TU37" s="79"/>
      <c r="TV37" s="79"/>
      <c r="TW37" s="79"/>
      <c r="TX37" s="79"/>
      <c r="TY37" s="79"/>
      <c r="TZ37" s="79"/>
      <c r="UA37" s="79"/>
      <c r="UB37" s="79"/>
      <c r="UC37" s="79"/>
      <c r="UD37" s="79"/>
      <c r="UE37" s="79"/>
      <c r="UF37" s="79"/>
      <c r="UG37" s="79"/>
      <c r="UH37" s="79"/>
      <c r="UI37" s="79"/>
      <c r="UJ37" s="79"/>
      <c r="UK37" s="79"/>
      <c r="UL37" s="79"/>
      <c r="UM37" s="79"/>
      <c r="UN37" s="79"/>
      <c r="UO37" s="79"/>
      <c r="UP37" s="79"/>
      <c r="UQ37" s="79"/>
      <c r="UR37" s="79"/>
      <c r="US37" s="79"/>
      <c r="UT37" s="79"/>
      <c r="UU37" s="79"/>
      <c r="UV37" s="79"/>
      <c r="UW37" s="79"/>
      <c r="UX37" s="79"/>
      <c r="UY37" s="79"/>
      <c r="UZ37" s="79"/>
      <c r="VA37" s="79"/>
      <c r="VB37" s="79"/>
      <c r="VC37" s="79"/>
      <c r="VD37" s="79"/>
      <c r="VE37" s="79"/>
      <c r="VF37" s="79"/>
      <c r="VG37" s="79"/>
      <c r="VH37" s="79"/>
      <c r="VI37" s="79"/>
      <c r="VJ37" s="79"/>
      <c r="VK37" s="79"/>
      <c r="VL37" s="79"/>
      <c r="VM37" s="79"/>
      <c r="VN37" s="79"/>
      <c r="VO37" s="79"/>
      <c r="VP37" s="79"/>
      <c r="VQ37" s="79"/>
      <c r="VR37" s="79"/>
      <c r="VS37" s="79"/>
      <c r="VT37" s="79"/>
      <c r="VU37" s="79"/>
      <c r="VV37" s="79"/>
      <c r="VW37" s="79"/>
      <c r="VX37" s="79"/>
      <c r="VY37" s="79"/>
      <c r="VZ37" s="79"/>
      <c r="WA37" s="79"/>
      <c r="WB37" s="79"/>
      <c r="WC37" s="79"/>
      <c r="WD37" s="79"/>
      <c r="WE37" s="79"/>
      <c r="WF37" s="79"/>
      <c r="WG37" s="79"/>
      <c r="WH37" s="79"/>
      <c r="WI37" s="79"/>
      <c r="WJ37" s="79"/>
      <c r="WK37" s="79"/>
      <c r="WL37" s="79"/>
      <c r="WM37" s="79"/>
      <c r="WN37" s="79"/>
      <c r="WO37" s="79"/>
      <c r="WP37" s="79"/>
      <c r="WQ37" s="79"/>
      <c r="WR37" s="79"/>
      <c r="WS37" s="79"/>
      <c r="WT37" s="79"/>
      <c r="WU37" s="79"/>
      <c r="WV37" s="79"/>
      <c r="WW37" s="79"/>
      <c r="WX37" s="79"/>
      <c r="WY37" s="79"/>
      <c r="WZ37" s="79"/>
      <c r="XA37" s="79"/>
      <c r="XB37" s="79"/>
      <c r="XC37" s="79"/>
      <c r="XD37" s="79"/>
      <c r="XE37" s="79"/>
      <c r="XF37" s="79"/>
      <c r="XG37" s="79"/>
      <c r="XH37" s="79"/>
      <c r="XI37" s="79"/>
      <c r="XJ37" s="79"/>
      <c r="XK37" s="79"/>
      <c r="XL37" s="79"/>
      <c r="XM37" s="79"/>
      <c r="XN37" s="79"/>
      <c r="XO37" s="79"/>
      <c r="XP37" s="79"/>
      <c r="XQ37" s="79"/>
      <c r="XR37" s="79"/>
      <c r="XS37" s="79"/>
      <c r="XT37" s="79"/>
      <c r="XU37" s="79"/>
      <c r="XV37" s="79"/>
      <c r="XW37" s="79"/>
      <c r="XX37" s="79"/>
      <c r="XY37" s="79"/>
      <c r="XZ37" s="79"/>
      <c r="YA37" s="79"/>
      <c r="YB37" s="79"/>
      <c r="YC37" s="79"/>
      <c r="YD37" s="79"/>
      <c r="YE37" s="79"/>
      <c r="YF37" s="79"/>
      <c r="YG37" s="79"/>
      <c r="YH37" s="79"/>
      <c r="YI37" s="79"/>
      <c r="YJ37" s="79"/>
      <c r="YK37" s="79"/>
      <c r="YL37" s="79"/>
      <c r="YM37" s="79"/>
      <c r="YN37" s="79"/>
      <c r="YO37" s="79"/>
      <c r="YP37" s="79"/>
      <c r="YQ37" s="79"/>
      <c r="YR37" s="79"/>
      <c r="YS37" s="79"/>
      <c r="YT37" s="79"/>
      <c r="YU37" s="79"/>
      <c r="YV37" s="79"/>
      <c r="YW37" s="79"/>
      <c r="YX37" s="79"/>
      <c r="YY37" s="79"/>
      <c r="YZ37" s="79"/>
      <c r="ZA37" s="79"/>
      <c r="ZB37" s="79"/>
      <c r="ZC37" s="79"/>
      <c r="ZD37" s="79"/>
      <c r="ZE37" s="79"/>
      <c r="ZF37" s="79"/>
      <c r="ZG37" s="79"/>
      <c r="ZH37" s="79"/>
      <c r="ZI37" s="79"/>
      <c r="ZJ37" s="79"/>
      <c r="ZK37" s="79"/>
      <c r="ZL37" s="79"/>
      <c r="ZM37" s="79"/>
      <c r="ZN37" s="79"/>
      <c r="ZO37" s="79"/>
      <c r="ZP37" s="79"/>
      <c r="ZQ37" s="79"/>
      <c r="ZR37" s="79"/>
      <c r="ZS37" s="79"/>
      <c r="ZT37" s="79"/>
      <c r="ZU37" s="79"/>
      <c r="ZV37" s="79"/>
      <c r="ZW37" s="79"/>
      <c r="ZX37" s="79"/>
      <c r="ZY37" s="79"/>
      <c r="ZZ37" s="79"/>
      <c r="AAA37" s="79"/>
      <c r="AAB37" s="79"/>
      <c r="AAC37" s="79"/>
      <c r="AAD37" s="79"/>
      <c r="AAE37" s="79"/>
      <c r="AAF37" s="79"/>
      <c r="AAG37" s="79"/>
      <c r="AAH37" s="79"/>
      <c r="AAI37" s="79"/>
      <c r="AAJ37" s="79"/>
      <c r="AAK37" s="79"/>
      <c r="AAL37" s="79"/>
      <c r="AAM37" s="79"/>
      <c r="AAN37" s="79"/>
      <c r="AAO37" s="79"/>
      <c r="AAP37" s="79"/>
      <c r="AAQ37" s="79"/>
      <c r="AAR37" s="79"/>
      <c r="AAS37" s="79"/>
      <c r="AAT37" s="79"/>
      <c r="AAU37" s="79"/>
      <c r="AAV37" s="79"/>
      <c r="AAW37" s="79"/>
      <c r="AAX37" s="79"/>
      <c r="AAY37" s="79"/>
      <c r="AAZ37" s="79"/>
      <c r="ABA37" s="79"/>
      <c r="ABB37" s="79"/>
      <c r="ABC37" s="79"/>
      <c r="ABD37" s="79"/>
      <c r="ABE37" s="79"/>
      <c r="ABF37" s="79"/>
      <c r="ABG37" s="79"/>
      <c r="ABH37" s="79"/>
      <c r="ABI37" s="79"/>
      <c r="ABJ37" s="79"/>
      <c r="ABK37" s="79"/>
      <c r="ABL37" s="79"/>
      <c r="ABM37" s="79"/>
      <c r="ABN37" s="79"/>
      <c r="ABO37" s="79"/>
      <c r="ABP37" s="79"/>
      <c r="ABQ37" s="79"/>
      <c r="ABR37" s="79"/>
      <c r="ABS37" s="79"/>
      <c r="ABT37" s="79"/>
      <c r="ABU37" s="79"/>
      <c r="ABV37" s="79"/>
      <c r="ABW37" s="79"/>
      <c r="ABX37" s="79"/>
      <c r="ABY37" s="79"/>
      <c r="ABZ37" s="79"/>
      <c r="ACA37" s="79"/>
      <c r="ACB37" s="79"/>
      <c r="ACC37" s="79"/>
      <c r="ACD37" s="79"/>
      <c r="ACE37" s="79"/>
      <c r="ACF37" s="79"/>
      <c r="ACG37" s="79"/>
      <c r="ACH37" s="79"/>
      <c r="ACI37" s="79"/>
      <c r="ACJ37" s="79"/>
      <c r="ACK37" s="79"/>
      <c r="ACL37" s="79"/>
      <c r="ACM37" s="79"/>
      <c r="ACN37" s="79"/>
      <c r="ACO37" s="79"/>
      <c r="ACP37" s="79"/>
      <c r="ACQ37" s="79"/>
      <c r="ACR37" s="79"/>
      <c r="ACS37" s="79"/>
      <c r="ACT37" s="79"/>
      <c r="ACU37" s="79"/>
      <c r="ACV37" s="79"/>
      <c r="ACW37" s="79"/>
      <c r="ACX37" s="79"/>
      <c r="ACY37" s="79"/>
      <c r="ACZ37" s="79"/>
      <c r="ADA37" s="79"/>
      <c r="ADB37" s="79"/>
      <c r="ADC37" s="79"/>
      <c r="ADD37" s="79"/>
      <c r="ADE37" s="79"/>
      <c r="ADF37" s="79"/>
      <c r="ADG37" s="79"/>
      <c r="ADH37" s="79"/>
      <c r="ADI37" s="79"/>
      <c r="ADJ37" s="79"/>
      <c r="ADK37" s="79"/>
      <c r="ADL37" s="79"/>
      <c r="ADM37" s="79"/>
      <c r="ADN37" s="79"/>
      <c r="ADO37" s="79"/>
      <c r="ADP37" s="79"/>
      <c r="ADQ37" s="79"/>
      <c r="ADR37" s="79"/>
      <c r="ADS37" s="79"/>
      <c r="ADT37" s="79"/>
      <c r="ADU37" s="79"/>
      <c r="ADV37" s="79"/>
      <c r="ADW37" s="79"/>
      <c r="ADX37" s="79"/>
      <c r="ADY37" s="79"/>
      <c r="ADZ37" s="79"/>
      <c r="AEA37" s="79"/>
      <c r="AEB37" s="79"/>
      <c r="AEC37" s="79"/>
      <c r="AED37" s="79"/>
      <c r="AEE37" s="79"/>
      <c r="AEF37" s="79"/>
      <c r="AEG37" s="79"/>
      <c r="AEH37" s="79"/>
      <c r="AEI37" s="79"/>
      <c r="AEJ37" s="79"/>
      <c r="AEK37" s="79"/>
      <c r="AEL37" s="79"/>
      <c r="AEM37" s="79"/>
      <c r="AEN37" s="79"/>
      <c r="AEO37" s="79"/>
      <c r="AEP37" s="79"/>
      <c r="AEQ37" s="79"/>
      <c r="AER37" s="79"/>
      <c r="AES37" s="79"/>
      <c r="AET37" s="79"/>
      <c r="AEU37" s="79"/>
      <c r="AEV37" s="79"/>
      <c r="AEW37" s="79"/>
      <c r="AEX37" s="79"/>
      <c r="AEY37" s="79"/>
      <c r="AEZ37" s="79"/>
      <c r="AFA37" s="79"/>
      <c r="AFB37" s="79"/>
      <c r="AFC37" s="79"/>
      <c r="AFD37" s="79"/>
      <c r="AFE37" s="79"/>
      <c r="AFF37" s="79"/>
      <c r="AFG37" s="79"/>
      <c r="AFH37" s="79"/>
      <c r="AFI37" s="79"/>
      <c r="AFJ37" s="79"/>
      <c r="AFK37" s="79"/>
      <c r="AFL37" s="79"/>
      <c r="AFM37" s="79"/>
      <c r="AFN37" s="79"/>
      <c r="AFO37" s="79"/>
      <c r="AFP37" s="79"/>
      <c r="AFQ37" s="79"/>
      <c r="AFR37" s="79"/>
      <c r="AFS37" s="79"/>
      <c r="AFT37" s="79"/>
      <c r="AFU37" s="79"/>
      <c r="AFV37" s="79"/>
      <c r="AFW37" s="79"/>
      <c r="AFX37" s="79"/>
      <c r="AFY37" s="79"/>
      <c r="AFZ37" s="79"/>
      <c r="AGA37" s="79"/>
      <c r="AGB37" s="79"/>
      <c r="AGC37" s="79"/>
      <c r="AGD37" s="79"/>
      <c r="AGE37" s="79"/>
      <c r="AGF37" s="79"/>
      <c r="AGG37" s="79"/>
      <c r="AGH37" s="79"/>
      <c r="AGI37" s="79"/>
      <c r="AGJ37" s="79"/>
      <c r="AGK37" s="79"/>
      <c r="AGL37" s="79"/>
      <c r="AGM37" s="79"/>
      <c r="AGN37" s="79"/>
      <c r="AGO37" s="79"/>
      <c r="AGP37" s="79"/>
      <c r="AGQ37" s="79"/>
      <c r="AGR37" s="79"/>
      <c r="AGS37" s="79"/>
      <c r="AGT37" s="79"/>
      <c r="AGU37" s="79"/>
      <c r="AGV37" s="79"/>
      <c r="AGW37" s="79"/>
      <c r="AGX37" s="79"/>
      <c r="AGY37" s="79"/>
      <c r="AGZ37" s="79"/>
      <c r="AHA37" s="79"/>
      <c r="AHB37" s="79"/>
      <c r="AHC37" s="79"/>
      <c r="AHD37" s="79"/>
      <c r="AHE37" s="79"/>
      <c r="AHF37" s="79"/>
      <c r="AHG37" s="79"/>
      <c r="AHH37" s="79"/>
      <c r="AHI37" s="79"/>
      <c r="AHJ37" s="79"/>
      <c r="AHK37" s="79"/>
      <c r="AHL37" s="79"/>
      <c r="AHM37" s="79"/>
      <c r="AHN37" s="79"/>
      <c r="AHO37" s="79"/>
      <c r="AHP37" s="79"/>
      <c r="AHQ37" s="79"/>
      <c r="AHR37" s="79"/>
      <c r="AHS37" s="79"/>
      <c r="AHT37" s="79"/>
      <c r="AHU37" s="79"/>
      <c r="AHV37" s="79"/>
      <c r="AHW37" s="79"/>
      <c r="AHX37" s="79"/>
      <c r="AHY37" s="79"/>
      <c r="AHZ37" s="79"/>
      <c r="AIA37" s="79"/>
      <c r="AIB37" s="79"/>
      <c r="AIC37" s="79"/>
      <c r="AID37" s="79"/>
      <c r="AIE37" s="79"/>
      <c r="AIF37" s="79"/>
      <c r="AIG37" s="79"/>
      <c r="AIH37" s="79"/>
      <c r="AII37" s="79"/>
      <c r="AIJ37" s="79"/>
      <c r="AIK37" s="79"/>
      <c r="AIL37" s="79"/>
      <c r="AIM37" s="79"/>
      <c r="AIN37" s="79"/>
      <c r="AIO37" s="79"/>
      <c r="AIP37" s="79"/>
      <c r="AIQ37" s="79"/>
      <c r="AIR37" s="79"/>
      <c r="AIS37" s="79"/>
      <c r="AIT37" s="79"/>
      <c r="AIU37" s="79"/>
      <c r="AIV37" s="79"/>
      <c r="AIW37" s="79"/>
      <c r="AIX37" s="79"/>
      <c r="AIY37" s="79"/>
      <c r="AIZ37" s="79"/>
      <c r="AJA37" s="79"/>
      <c r="AJB37" s="79"/>
      <c r="AJC37" s="79"/>
      <c r="AJD37" s="79"/>
      <c r="AJE37" s="79"/>
      <c r="AJF37" s="79"/>
      <c r="AJG37" s="79"/>
      <c r="AJH37" s="79"/>
      <c r="AJI37" s="79"/>
      <c r="AJJ37" s="79"/>
      <c r="AJK37" s="79"/>
      <c r="AJL37" s="79"/>
      <c r="AJM37" s="79"/>
      <c r="AJN37" s="79"/>
      <c r="AJO37" s="79"/>
      <c r="AJP37" s="79"/>
      <c r="AJQ37" s="79"/>
      <c r="AJR37" s="79"/>
      <c r="AJS37" s="79"/>
      <c r="AJT37" s="79"/>
      <c r="AJU37" s="79"/>
      <c r="AJV37" s="79"/>
      <c r="AJW37" s="79"/>
      <c r="AJX37" s="79"/>
      <c r="AJY37" s="79"/>
      <c r="AJZ37" s="79"/>
      <c r="AKA37" s="79"/>
      <c r="AKB37" s="79"/>
      <c r="AKC37" s="79"/>
      <c r="AKD37" s="79"/>
      <c r="AKE37" s="79"/>
      <c r="AKF37" s="79"/>
      <c r="AKG37" s="79"/>
      <c r="AKH37" s="79"/>
      <c r="AKI37" s="79"/>
      <c r="AKJ37" s="79"/>
      <c r="AKK37" s="79"/>
      <c r="AKL37" s="79"/>
      <c r="AKM37" s="79"/>
      <c r="AKN37" s="79"/>
      <c r="AKO37" s="79"/>
      <c r="AKP37" s="79"/>
      <c r="AKQ37" s="79"/>
      <c r="AKR37" s="79"/>
      <c r="AKS37" s="79"/>
      <c r="AKT37" s="79"/>
      <c r="AKU37" s="79"/>
      <c r="AKV37" s="79"/>
      <c r="AKW37" s="79"/>
      <c r="AKX37" s="79"/>
      <c r="AKY37" s="79"/>
      <c r="AKZ37" s="79"/>
      <c r="ALA37" s="79"/>
      <c r="ALB37" s="79"/>
      <c r="ALC37" s="79"/>
      <c r="ALD37" s="79"/>
      <c r="ALE37" s="79"/>
      <c r="ALF37" s="79"/>
      <c r="ALG37" s="79"/>
      <c r="ALH37" s="49"/>
      <c r="ALI37" s="49"/>
      <c r="ALJ37" s="49"/>
      <c r="ALK37" s="49"/>
      <c r="ALL37" s="49"/>
      <c r="ALM37" s="49"/>
      <c r="ALN37" s="49"/>
      <c r="ALO37" s="49"/>
      <c r="ALP37" s="49"/>
      <c r="ALQ37" s="49"/>
      <c r="ALR37" s="49"/>
      <c r="ALS37" s="49"/>
      <c r="ALT37" s="49"/>
      <c r="ALU37" s="49"/>
    </row>
    <row r="38" spans="1:1009" ht="26.4" thickBot="1" x14ac:dyDescent="0.45">
      <c r="A38" s="49"/>
      <c r="B38" s="248"/>
      <c r="C38" s="249"/>
      <c r="D38" s="161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  <c r="IW38" s="49"/>
      <c r="IX38" s="49"/>
      <c r="IY38" s="49"/>
      <c r="IZ38" s="49"/>
      <c r="JA38" s="49"/>
      <c r="JB38" s="49"/>
      <c r="JC38" s="49"/>
      <c r="JD38" s="49"/>
      <c r="JE38" s="49"/>
      <c r="JF38" s="49"/>
      <c r="JG38" s="49"/>
      <c r="JH38" s="49"/>
      <c r="JI38" s="49"/>
      <c r="JJ38" s="49"/>
      <c r="JK38" s="49"/>
      <c r="JL38" s="49"/>
      <c r="JM38" s="49"/>
      <c r="JN38" s="49"/>
      <c r="JO38" s="49"/>
      <c r="JP38" s="49"/>
      <c r="JQ38" s="49"/>
      <c r="JR38" s="49"/>
      <c r="JS38" s="49"/>
      <c r="JT38" s="49"/>
      <c r="JU38" s="49"/>
      <c r="JV38" s="49"/>
      <c r="JW38" s="49"/>
      <c r="JX38" s="49"/>
      <c r="JY38" s="49"/>
      <c r="JZ38" s="49"/>
      <c r="KA38" s="49"/>
      <c r="KB38" s="49"/>
      <c r="KC38" s="49"/>
      <c r="KD38" s="49"/>
      <c r="KE38" s="49"/>
      <c r="KF38" s="49"/>
      <c r="KG38" s="49"/>
      <c r="KH38" s="49"/>
      <c r="KI38" s="49"/>
      <c r="KJ38" s="49"/>
      <c r="KK38" s="49"/>
      <c r="KL38" s="49"/>
      <c r="KM38" s="49"/>
      <c r="KN38" s="49"/>
      <c r="KO38" s="49"/>
      <c r="KP38" s="49"/>
      <c r="KQ38" s="49"/>
      <c r="KR38" s="49"/>
      <c r="KS38" s="49"/>
      <c r="KT38" s="49"/>
      <c r="KU38" s="49"/>
      <c r="KV38" s="49"/>
      <c r="KW38" s="49"/>
      <c r="KX38" s="49"/>
      <c r="KY38" s="49"/>
      <c r="KZ38" s="49"/>
      <c r="LA38" s="49"/>
      <c r="LB38" s="49"/>
      <c r="LC38" s="49"/>
      <c r="LD38" s="49"/>
      <c r="LE38" s="49"/>
      <c r="LF38" s="49"/>
      <c r="LG38" s="49"/>
      <c r="LH38" s="49"/>
      <c r="LI38" s="49"/>
      <c r="LJ38" s="49"/>
      <c r="LK38" s="49"/>
      <c r="LL38" s="49"/>
      <c r="LM38" s="49"/>
      <c r="LN38" s="49"/>
      <c r="LO38" s="49"/>
      <c r="LP38" s="49"/>
      <c r="LQ38" s="49"/>
      <c r="LR38" s="49"/>
      <c r="LS38" s="49"/>
      <c r="LT38" s="49"/>
      <c r="LU38" s="49"/>
      <c r="LV38" s="49"/>
      <c r="LW38" s="49"/>
      <c r="LX38" s="49"/>
      <c r="LY38" s="49"/>
      <c r="LZ38" s="49"/>
      <c r="MA38" s="49"/>
      <c r="MB38" s="49"/>
      <c r="MC38" s="49"/>
      <c r="MD38" s="49"/>
      <c r="ME38" s="49"/>
      <c r="MF38" s="49"/>
      <c r="MG38" s="49"/>
      <c r="MH38" s="49"/>
      <c r="MI38" s="49"/>
      <c r="MJ38" s="49"/>
      <c r="MK38" s="49"/>
      <c r="ML38" s="49"/>
      <c r="MM38" s="49"/>
      <c r="MN38" s="49"/>
      <c r="MO38" s="49"/>
      <c r="MP38" s="49"/>
      <c r="MQ38" s="49"/>
      <c r="MR38" s="49"/>
      <c r="MS38" s="49"/>
      <c r="MT38" s="49"/>
      <c r="MU38" s="49"/>
      <c r="MV38" s="49"/>
      <c r="MW38" s="49"/>
      <c r="MX38" s="49"/>
      <c r="MY38" s="49"/>
      <c r="MZ38" s="49"/>
      <c r="NA38" s="49"/>
      <c r="NB38" s="49"/>
      <c r="NC38" s="49"/>
      <c r="ND38" s="49"/>
      <c r="NE38" s="49"/>
      <c r="NF38" s="49"/>
      <c r="NG38" s="49"/>
      <c r="NH38" s="49"/>
      <c r="NI38" s="49"/>
      <c r="NJ38" s="49"/>
      <c r="NK38" s="49"/>
      <c r="NL38" s="49"/>
      <c r="NM38" s="49"/>
      <c r="NN38" s="49"/>
      <c r="NO38" s="49"/>
      <c r="NP38" s="49"/>
      <c r="NQ38" s="49"/>
      <c r="NR38" s="49"/>
      <c r="NS38" s="49"/>
      <c r="NT38" s="49"/>
      <c r="NU38" s="49"/>
      <c r="NV38" s="49"/>
      <c r="NW38" s="49"/>
      <c r="NX38" s="49"/>
      <c r="NY38" s="49"/>
      <c r="NZ38" s="49"/>
      <c r="OA38" s="49"/>
      <c r="OB38" s="49"/>
      <c r="OC38" s="49"/>
      <c r="OD38" s="49"/>
      <c r="OE38" s="49"/>
      <c r="OF38" s="49"/>
      <c r="OG38" s="49"/>
      <c r="OH38" s="49"/>
      <c r="OI38" s="49"/>
      <c r="OJ38" s="49"/>
      <c r="OK38" s="49"/>
      <c r="OL38" s="49"/>
      <c r="OM38" s="49"/>
      <c r="ON38" s="49"/>
      <c r="OO38" s="49"/>
      <c r="OP38" s="49"/>
      <c r="OQ38" s="49"/>
      <c r="OR38" s="49"/>
      <c r="OS38" s="49"/>
      <c r="OT38" s="49"/>
      <c r="OU38" s="49"/>
      <c r="OV38" s="49"/>
      <c r="OW38" s="49"/>
      <c r="OX38" s="49"/>
      <c r="OY38" s="49"/>
      <c r="OZ38" s="49"/>
      <c r="PA38" s="49"/>
      <c r="PB38" s="49"/>
      <c r="PC38" s="49"/>
      <c r="PD38" s="49"/>
      <c r="PE38" s="49"/>
      <c r="PF38" s="49"/>
      <c r="PG38" s="49"/>
      <c r="PH38" s="49"/>
      <c r="PI38" s="49"/>
      <c r="PJ38" s="49"/>
      <c r="PK38" s="49"/>
      <c r="PL38" s="49"/>
      <c r="PM38" s="49"/>
      <c r="PN38" s="49"/>
      <c r="PO38" s="49"/>
      <c r="PP38" s="49"/>
      <c r="PQ38" s="49"/>
      <c r="PR38" s="49"/>
      <c r="PS38" s="49"/>
      <c r="PT38" s="49"/>
      <c r="PU38" s="49"/>
      <c r="PV38" s="49"/>
      <c r="PW38" s="49"/>
      <c r="PX38" s="49"/>
      <c r="PY38" s="49"/>
      <c r="PZ38" s="49"/>
      <c r="QA38" s="49"/>
      <c r="QB38" s="49"/>
      <c r="QC38" s="49"/>
      <c r="QD38" s="49"/>
      <c r="QE38" s="49"/>
      <c r="QF38" s="49"/>
      <c r="QG38" s="49"/>
      <c r="QH38" s="49"/>
      <c r="QI38" s="49"/>
      <c r="QJ38" s="49"/>
      <c r="QK38" s="49"/>
      <c r="QL38" s="49"/>
      <c r="QM38" s="49"/>
      <c r="QN38" s="49"/>
      <c r="QO38" s="49"/>
      <c r="QP38" s="49"/>
      <c r="QQ38" s="49"/>
      <c r="QR38" s="49"/>
      <c r="QS38" s="49"/>
      <c r="QT38" s="49"/>
      <c r="QU38" s="49"/>
      <c r="QV38" s="49"/>
      <c r="QW38" s="49"/>
      <c r="QX38" s="49"/>
      <c r="QY38" s="49"/>
      <c r="QZ38" s="49"/>
      <c r="RA38" s="49"/>
      <c r="RB38" s="49"/>
      <c r="RC38" s="49"/>
      <c r="RD38" s="49"/>
      <c r="RE38" s="49"/>
      <c r="RF38" s="49"/>
      <c r="RG38" s="49"/>
      <c r="RH38" s="49"/>
      <c r="RI38" s="49"/>
      <c r="RJ38" s="49"/>
      <c r="RK38" s="49"/>
      <c r="RL38" s="49"/>
      <c r="RM38" s="49"/>
      <c r="RN38" s="49"/>
      <c r="RO38" s="49"/>
      <c r="RP38" s="49"/>
      <c r="RQ38" s="49"/>
      <c r="RR38" s="49"/>
      <c r="RS38" s="49"/>
      <c r="RT38" s="49"/>
      <c r="RU38" s="49"/>
      <c r="RV38" s="49"/>
      <c r="RW38" s="49"/>
      <c r="RX38" s="49"/>
      <c r="RY38" s="49"/>
      <c r="RZ38" s="49"/>
      <c r="SA38" s="49"/>
      <c r="SB38" s="49"/>
      <c r="SC38" s="49"/>
      <c r="SD38" s="49"/>
      <c r="SE38" s="49"/>
      <c r="SF38" s="49"/>
      <c r="SG38" s="49"/>
      <c r="SH38" s="49"/>
      <c r="SI38" s="49"/>
      <c r="SJ38" s="49"/>
      <c r="SK38" s="49"/>
      <c r="SL38" s="49"/>
      <c r="SM38" s="49"/>
      <c r="SN38" s="49"/>
      <c r="SO38" s="49"/>
      <c r="SP38" s="49"/>
      <c r="SQ38" s="49"/>
      <c r="SR38" s="49"/>
      <c r="SS38" s="49"/>
      <c r="ST38" s="49"/>
      <c r="SU38" s="49"/>
      <c r="SV38" s="49"/>
      <c r="SW38" s="49"/>
      <c r="SX38" s="49"/>
      <c r="SY38" s="49"/>
      <c r="SZ38" s="49"/>
      <c r="TA38" s="49"/>
      <c r="TB38" s="49"/>
      <c r="TC38" s="49"/>
      <c r="TD38" s="49"/>
      <c r="TE38" s="49"/>
      <c r="TF38" s="49"/>
      <c r="TG38" s="49"/>
      <c r="TH38" s="49"/>
      <c r="TI38" s="49"/>
      <c r="TJ38" s="49"/>
      <c r="TK38" s="49"/>
      <c r="TL38" s="49"/>
      <c r="TM38" s="49"/>
      <c r="TN38" s="49"/>
      <c r="TO38" s="49"/>
      <c r="TP38" s="49"/>
      <c r="TQ38" s="49"/>
      <c r="TR38" s="49"/>
      <c r="TS38" s="49"/>
      <c r="TT38" s="49"/>
      <c r="TU38" s="49"/>
      <c r="TV38" s="49"/>
      <c r="TW38" s="49"/>
      <c r="TX38" s="49"/>
      <c r="TY38" s="49"/>
      <c r="TZ38" s="49"/>
      <c r="UA38" s="49"/>
      <c r="UB38" s="49"/>
      <c r="UC38" s="49"/>
      <c r="UD38" s="49"/>
      <c r="UE38" s="49"/>
      <c r="UF38" s="49"/>
      <c r="UG38" s="49"/>
      <c r="UH38" s="49"/>
      <c r="UI38" s="49"/>
      <c r="UJ38" s="49"/>
      <c r="UK38" s="49"/>
      <c r="UL38" s="49"/>
      <c r="UM38" s="49"/>
      <c r="UN38" s="49"/>
      <c r="UO38" s="49"/>
      <c r="UP38" s="49"/>
      <c r="UQ38" s="49"/>
      <c r="UR38" s="49"/>
      <c r="US38" s="49"/>
      <c r="UT38" s="49"/>
      <c r="UU38" s="49"/>
      <c r="UV38" s="49"/>
      <c r="UW38" s="49"/>
      <c r="UX38" s="49"/>
      <c r="UY38" s="49"/>
      <c r="UZ38" s="49"/>
      <c r="VA38" s="49"/>
      <c r="VB38" s="49"/>
      <c r="VC38" s="49"/>
      <c r="VD38" s="49"/>
      <c r="VE38" s="49"/>
      <c r="VF38" s="49"/>
      <c r="VG38" s="49"/>
      <c r="VH38" s="49"/>
      <c r="VI38" s="49"/>
      <c r="VJ38" s="49"/>
      <c r="VK38" s="49"/>
      <c r="VL38" s="49"/>
      <c r="VM38" s="49"/>
      <c r="VN38" s="49"/>
      <c r="VO38" s="49"/>
      <c r="VP38" s="49"/>
      <c r="VQ38" s="49"/>
      <c r="VR38" s="49"/>
      <c r="VS38" s="49"/>
      <c r="VT38" s="49"/>
      <c r="VU38" s="49"/>
      <c r="VV38" s="49"/>
      <c r="VW38" s="49"/>
      <c r="VX38" s="49"/>
      <c r="VY38" s="49"/>
      <c r="VZ38" s="49"/>
      <c r="WA38" s="49"/>
      <c r="WB38" s="49"/>
      <c r="WC38" s="49"/>
      <c r="WD38" s="49"/>
      <c r="WE38" s="49"/>
      <c r="WF38" s="49"/>
      <c r="WG38" s="49"/>
      <c r="WH38" s="49"/>
      <c r="WI38" s="49"/>
      <c r="WJ38" s="49"/>
      <c r="WK38" s="49"/>
      <c r="WL38" s="49"/>
      <c r="WM38" s="49"/>
      <c r="WN38" s="49"/>
      <c r="WO38" s="49"/>
      <c r="WP38" s="49"/>
      <c r="WQ38" s="49"/>
      <c r="WR38" s="49"/>
      <c r="WS38" s="49"/>
      <c r="WT38" s="49"/>
      <c r="WU38" s="49"/>
      <c r="WV38" s="49"/>
      <c r="WW38" s="49"/>
      <c r="WX38" s="49"/>
      <c r="WY38" s="49"/>
      <c r="WZ38" s="49"/>
      <c r="XA38" s="49"/>
      <c r="XB38" s="49"/>
      <c r="XC38" s="49"/>
      <c r="XD38" s="49"/>
      <c r="XE38" s="49"/>
      <c r="XF38" s="49"/>
      <c r="XG38" s="49"/>
      <c r="XH38" s="49"/>
      <c r="XI38" s="49"/>
      <c r="XJ38" s="49"/>
      <c r="XK38" s="49"/>
      <c r="XL38" s="49"/>
      <c r="XM38" s="49"/>
      <c r="XN38" s="49"/>
      <c r="XO38" s="49"/>
      <c r="XP38" s="49"/>
      <c r="XQ38" s="49"/>
      <c r="XR38" s="49"/>
      <c r="XS38" s="49"/>
      <c r="XT38" s="49"/>
      <c r="XU38" s="49"/>
      <c r="XV38" s="49"/>
      <c r="XW38" s="49"/>
      <c r="XX38" s="49"/>
      <c r="XY38" s="49"/>
      <c r="XZ38" s="49"/>
      <c r="YA38" s="49"/>
      <c r="YB38" s="49"/>
      <c r="YC38" s="49"/>
      <c r="YD38" s="49"/>
      <c r="YE38" s="49"/>
      <c r="YF38" s="49"/>
      <c r="YG38" s="49"/>
      <c r="YH38" s="49"/>
      <c r="YI38" s="49"/>
      <c r="YJ38" s="49"/>
      <c r="YK38" s="49"/>
      <c r="YL38" s="49"/>
      <c r="YM38" s="49"/>
      <c r="YN38" s="49"/>
      <c r="YO38" s="49"/>
      <c r="YP38" s="49"/>
      <c r="YQ38" s="49"/>
      <c r="YR38" s="49"/>
      <c r="YS38" s="49"/>
      <c r="YT38" s="49"/>
      <c r="YU38" s="49"/>
      <c r="YV38" s="49"/>
      <c r="YW38" s="49"/>
      <c r="YX38" s="49"/>
      <c r="YY38" s="49"/>
      <c r="YZ38" s="49"/>
      <c r="ZA38" s="49"/>
      <c r="ZB38" s="49"/>
      <c r="ZC38" s="49"/>
      <c r="ZD38" s="49"/>
      <c r="ZE38" s="49"/>
      <c r="ZF38" s="49"/>
      <c r="ZG38" s="49"/>
      <c r="ZH38" s="49"/>
      <c r="ZI38" s="49"/>
      <c r="ZJ38" s="49"/>
      <c r="ZK38" s="49"/>
      <c r="ZL38" s="49"/>
      <c r="ZM38" s="49"/>
      <c r="ZN38" s="49"/>
      <c r="ZO38" s="49"/>
      <c r="ZP38" s="49"/>
      <c r="ZQ38" s="49"/>
      <c r="ZR38" s="49"/>
      <c r="ZS38" s="49"/>
      <c r="ZT38" s="49"/>
      <c r="ZU38" s="49"/>
      <c r="ZV38" s="49"/>
      <c r="ZW38" s="49"/>
      <c r="ZX38" s="49"/>
      <c r="ZY38" s="49"/>
      <c r="ZZ38" s="49"/>
      <c r="AAA38" s="49"/>
      <c r="AAB38" s="49"/>
      <c r="AAC38" s="49"/>
      <c r="AAD38" s="49"/>
      <c r="AAE38" s="49"/>
      <c r="AAF38" s="49"/>
      <c r="AAG38" s="49"/>
      <c r="AAH38" s="49"/>
      <c r="AAI38" s="49"/>
      <c r="AAJ38" s="49"/>
      <c r="AAK38" s="49"/>
      <c r="AAL38" s="49"/>
      <c r="AAM38" s="49"/>
      <c r="AAN38" s="49"/>
      <c r="AAO38" s="49"/>
      <c r="AAP38" s="49"/>
      <c r="AAQ38" s="49"/>
      <c r="AAR38" s="49"/>
      <c r="AAS38" s="49"/>
      <c r="AAT38" s="49"/>
      <c r="AAU38" s="49"/>
      <c r="AAV38" s="49"/>
      <c r="AAW38" s="49"/>
      <c r="AAX38" s="49"/>
      <c r="AAY38" s="49"/>
      <c r="AAZ38" s="49"/>
      <c r="ABA38" s="49"/>
      <c r="ABB38" s="49"/>
      <c r="ABC38" s="49"/>
      <c r="ABD38" s="49"/>
      <c r="ABE38" s="49"/>
      <c r="ABF38" s="49"/>
      <c r="ABG38" s="49"/>
      <c r="ABH38" s="49"/>
      <c r="ABI38" s="49"/>
      <c r="ABJ38" s="49"/>
      <c r="ABK38" s="49"/>
      <c r="ABL38" s="49"/>
      <c r="ABM38" s="49"/>
      <c r="ABN38" s="49"/>
      <c r="ABO38" s="49"/>
      <c r="ABP38" s="49"/>
      <c r="ABQ38" s="49"/>
      <c r="ABR38" s="49"/>
      <c r="ABS38" s="49"/>
      <c r="ABT38" s="49"/>
      <c r="ABU38" s="49"/>
      <c r="ABV38" s="49"/>
      <c r="ABW38" s="49"/>
      <c r="ABX38" s="49"/>
      <c r="ABY38" s="49"/>
      <c r="ABZ38" s="49"/>
      <c r="ACA38" s="49"/>
      <c r="ACB38" s="49"/>
      <c r="ACC38" s="49"/>
      <c r="ACD38" s="49"/>
      <c r="ACE38" s="49"/>
      <c r="ACF38" s="49"/>
      <c r="ACG38" s="49"/>
      <c r="ACH38" s="49"/>
      <c r="ACI38" s="49"/>
      <c r="ACJ38" s="49"/>
      <c r="ACK38" s="49"/>
      <c r="ACL38" s="49"/>
      <c r="ACM38" s="49"/>
      <c r="ACN38" s="49"/>
      <c r="ACO38" s="49"/>
      <c r="ACP38" s="49"/>
      <c r="ACQ38" s="49"/>
      <c r="ACR38" s="49"/>
      <c r="ACS38" s="49"/>
      <c r="ACT38" s="49"/>
      <c r="ACU38" s="49"/>
      <c r="ACV38" s="49"/>
      <c r="ACW38" s="49"/>
      <c r="ACX38" s="49"/>
      <c r="ACY38" s="49"/>
      <c r="ACZ38" s="49"/>
      <c r="ADA38" s="49"/>
      <c r="ADB38" s="49"/>
      <c r="ADC38" s="49"/>
      <c r="ADD38" s="49"/>
      <c r="ADE38" s="49"/>
      <c r="ADF38" s="49"/>
      <c r="ADG38" s="49"/>
      <c r="ADH38" s="49"/>
      <c r="ADI38" s="49"/>
      <c r="ADJ38" s="49"/>
      <c r="ADK38" s="49"/>
      <c r="ADL38" s="49"/>
      <c r="ADM38" s="49"/>
      <c r="ADN38" s="49"/>
      <c r="ADO38" s="49"/>
      <c r="ADP38" s="49"/>
      <c r="ADQ38" s="49"/>
      <c r="ADR38" s="49"/>
      <c r="ADS38" s="49"/>
      <c r="ADT38" s="49"/>
      <c r="ADU38" s="49"/>
      <c r="ADV38" s="49"/>
      <c r="ADW38" s="49"/>
      <c r="ADX38" s="49"/>
      <c r="ADY38" s="49"/>
      <c r="ADZ38" s="49"/>
      <c r="AEA38" s="49"/>
      <c r="AEB38" s="49"/>
      <c r="AEC38" s="49"/>
      <c r="AED38" s="49"/>
      <c r="AEE38" s="49"/>
      <c r="AEF38" s="49"/>
      <c r="AEG38" s="49"/>
      <c r="AEH38" s="49"/>
      <c r="AEI38" s="49"/>
      <c r="AEJ38" s="49"/>
      <c r="AEK38" s="49"/>
      <c r="AEL38" s="49"/>
      <c r="AEM38" s="49"/>
      <c r="AEN38" s="49"/>
      <c r="AEO38" s="49"/>
      <c r="AEP38" s="49"/>
      <c r="AEQ38" s="49"/>
      <c r="AER38" s="49"/>
      <c r="AES38" s="49"/>
      <c r="AET38" s="49"/>
      <c r="AEU38" s="49"/>
      <c r="AEV38" s="49"/>
      <c r="AEW38" s="49"/>
      <c r="AEX38" s="49"/>
      <c r="AEY38" s="49"/>
      <c r="AEZ38" s="49"/>
      <c r="AFA38" s="49"/>
      <c r="AFB38" s="49"/>
      <c r="AFC38" s="49"/>
      <c r="AFD38" s="49"/>
      <c r="AFE38" s="49"/>
      <c r="AFF38" s="49"/>
      <c r="AFG38" s="49"/>
      <c r="AFH38" s="49"/>
      <c r="AFI38" s="49"/>
      <c r="AFJ38" s="49"/>
      <c r="AFK38" s="49"/>
      <c r="AFL38" s="49"/>
      <c r="AFM38" s="49"/>
      <c r="AFN38" s="49"/>
      <c r="AFO38" s="49"/>
      <c r="AFP38" s="49"/>
      <c r="AFQ38" s="49"/>
      <c r="AFR38" s="49"/>
      <c r="AFS38" s="49"/>
      <c r="AFT38" s="49"/>
      <c r="AFU38" s="49"/>
      <c r="AFV38" s="49"/>
      <c r="AFW38" s="49"/>
      <c r="AFX38" s="49"/>
      <c r="AFY38" s="49"/>
      <c r="AFZ38" s="49"/>
      <c r="AGA38" s="49"/>
      <c r="AGB38" s="49"/>
      <c r="AGC38" s="49"/>
      <c r="AGD38" s="49"/>
      <c r="AGE38" s="49"/>
      <c r="AGF38" s="49"/>
      <c r="AGG38" s="49"/>
      <c r="AGH38" s="49"/>
      <c r="AGI38" s="49"/>
      <c r="AGJ38" s="49"/>
      <c r="AGK38" s="49"/>
      <c r="AGL38" s="49"/>
      <c r="AGM38" s="49"/>
      <c r="AGN38" s="49"/>
      <c r="AGO38" s="49"/>
      <c r="AGP38" s="49"/>
      <c r="AGQ38" s="49"/>
      <c r="AGR38" s="49"/>
      <c r="AGS38" s="49"/>
      <c r="AGT38" s="49"/>
      <c r="AGU38" s="49"/>
      <c r="AGV38" s="49"/>
      <c r="AGW38" s="49"/>
      <c r="AGX38" s="49"/>
      <c r="AGY38" s="49"/>
      <c r="AGZ38" s="49"/>
      <c r="AHA38" s="49"/>
      <c r="AHB38" s="49"/>
      <c r="AHC38" s="49"/>
      <c r="AHD38" s="49"/>
      <c r="AHE38" s="49"/>
      <c r="AHF38" s="49"/>
      <c r="AHG38" s="49"/>
      <c r="AHH38" s="49"/>
      <c r="AHI38" s="49"/>
      <c r="AHJ38" s="49"/>
      <c r="AHK38" s="49"/>
      <c r="AHL38" s="49"/>
      <c r="AHM38" s="49"/>
      <c r="AHN38" s="49"/>
      <c r="AHO38" s="49"/>
      <c r="AHP38" s="49"/>
      <c r="AHQ38" s="49"/>
      <c r="AHR38" s="49"/>
      <c r="AHS38" s="49"/>
      <c r="AHT38" s="49"/>
      <c r="AHU38" s="49"/>
      <c r="AHV38" s="49"/>
      <c r="AHW38" s="49"/>
      <c r="AHX38" s="49"/>
      <c r="AHY38" s="49"/>
      <c r="AHZ38" s="49"/>
      <c r="AIA38" s="49"/>
      <c r="AIB38" s="49"/>
      <c r="AIC38" s="49"/>
      <c r="AID38" s="49"/>
      <c r="AIE38" s="49"/>
      <c r="AIF38" s="49"/>
      <c r="AIG38" s="49"/>
      <c r="AIH38" s="49"/>
      <c r="AII38" s="49"/>
      <c r="AIJ38" s="49"/>
      <c r="AIK38" s="49"/>
      <c r="AIL38" s="49"/>
      <c r="AIM38" s="49"/>
      <c r="AIN38" s="49"/>
      <c r="AIO38" s="49"/>
      <c r="AIP38" s="49"/>
      <c r="AIQ38" s="49"/>
      <c r="AIR38" s="49"/>
      <c r="AIS38" s="49"/>
      <c r="AIT38" s="49"/>
      <c r="AIU38" s="49"/>
      <c r="AIV38" s="49"/>
      <c r="AIW38" s="49"/>
      <c r="AIX38" s="49"/>
      <c r="AIY38" s="49"/>
      <c r="AIZ38" s="49"/>
      <c r="AJA38" s="49"/>
      <c r="AJB38" s="49"/>
      <c r="AJC38" s="49"/>
      <c r="AJD38" s="49"/>
      <c r="AJE38" s="49"/>
      <c r="AJF38" s="49"/>
      <c r="AJG38" s="49"/>
      <c r="AJH38" s="49"/>
      <c r="AJI38" s="49"/>
      <c r="AJJ38" s="49"/>
      <c r="AJK38" s="49"/>
      <c r="AJL38" s="49"/>
      <c r="AJM38" s="49"/>
      <c r="AJN38" s="49"/>
      <c r="AJO38" s="49"/>
      <c r="AJP38" s="49"/>
      <c r="AJQ38" s="49"/>
      <c r="AJR38" s="49"/>
      <c r="AJS38" s="49"/>
      <c r="AJT38" s="49"/>
      <c r="AJU38" s="49"/>
      <c r="AJV38" s="49"/>
      <c r="AJW38" s="49"/>
      <c r="AJX38" s="49"/>
      <c r="AJY38" s="49"/>
      <c r="AJZ38" s="49"/>
      <c r="AKA38" s="49"/>
      <c r="AKB38" s="49"/>
      <c r="AKC38" s="49"/>
      <c r="AKD38" s="49"/>
      <c r="AKE38" s="49"/>
      <c r="AKF38" s="49"/>
      <c r="AKG38" s="49"/>
      <c r="AKH38" s="49"/>
      <c r="AKI38" s="49"/>
      <c r="AKJ38" s="49"/>
      <c r="AKK38" s="49"/>
      <c r="AKL38" s="49"/>
      <c r="AKM38" s="49"/>
      <c r="AKN38" s="49"/>
      <c r="AKO38" s="49"/>
      <c r="AKP38" s="49"/>
      <c r="AKQ38" s="49"/>
      <c r="AKR38" s="49"/>
      <c r="AKS38" s="49"/>
      <c r="AKT38" s="49"/>
      <c r="AKU38" s="49"/>
      <c r="AKV38" s="49"/>
      <c r="AKW38" s="49"/>
      <c r="AKX38" s="49"/>
      <c r="AKY38" s="49"/>
      <c r="AKZ38" s="49"/>
      <c r="ALA38" s="49"/>
      <c r="ALB38" s="49"/>
      <c r="ALC38" s="49"/>
      <c r="ALD38" s="49"/>
      <c r="ALE38" s="49"/>
      <c r="ALF38" s="49"/>
      <c r="ALG38" s="49"/>
    </row>
  </sheetData>
  <mergeCells count="10">
    <mergeCell ref="B38:C38"/>
    <mergeCell ref="B14:C14"/>
    <mergeCell ref="B16:C16"/>
    <mergeCell ref="B22:C22"/>
    <mergeCell ref="B1:C3"/>
    <mergeCell ref="B8:D8"/>
    <mergeCell ref="B9:C9"/>
    <mergeCell ref="B11:D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</vt:i4>
      </vt:variant>
    </vt:vector>
  </HeadingPairs>
  <TitlesOfParts>
    <vt:vector size="8" baseType="lpstr">
      <vt:lpstr>VPTA</vt:lpstr>
      <vt:lpstr>Anexo VII</vt:lpstr>
      <vt:lpstr>Plano Orçamentario</vt:lpstr>
      <vt:lpstr>Plano Analitico</vt:lpstr>
      <vt:lpstr>Plan1</vt:lpstr>
      <vt:lpstr>Plan3</vt:lpstr>
      <vt:lpstr>Plano Analitico (2)</vt:lpstr>
      <vt:lpstr>VPTA!Area_de_impressao</vt:lpstr>
    </vt:vector>
  </TitlesOfParts>
  <Manager/>
  <Company>LG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Edson</cp:lastModifiedBy>
  <cp:revision/>
  <cp:lastPrinted>2020-02-18T21:15:22Z</cp:lastPrinted>
  <dcterms:created xsi:type="dcterms:W3CDTF">2016-11-17T19:38:39Z</dcterms:created>
  <dcterms:modified xsi:type="dcterms:W3CDTF">2021-02-22T19:48:50Z</dcterms:modified>
  <cp:category/>
  <cp:contentStatus/>
</cp:coreProperties>
</file>